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dene-my.sharepoint.com/personal/jorge_carneiro_adene_pt/Documents/Documentos/My Backup Online/SGCIE/NOVO SGCIE/FICHAS-MT/"/>
    </mc:Choice>
  </mc:AlternateContent>
  <xr:revisionPtr revIDLastSave="0" documentId="8_{5AC60EF2-0571-4AD0-8BB3-E8DFF30CDB49}" xr6:coauthVersionLast="47" xr6:coauthVersionMax="47" xr10:uidLastSave="{00000000-0000-0000-0000-000000000000}"/>
  <workbookProtection workbookAlgorithmName="SHA-512" workbookHashValue="5MouN1FN+qGmypl8uLBLtXqELCAfCQDtfK1qxyxxDvG2Rpt4GABHn22dxx/5BLuegr8H29UBstXe9RefzjA1tA==" workbookSaltValue="ru273WADjJk1Vlg2O7Hf5g==" workbookSpinCount="100000" lockStructure="1"/>
  <bookViews>
    <workbookView xWindow="-30828" yWindow="2100" windowWidth="30936" windowHeight="17496" xr2:uid="{8934B532-9543-4158-85AB-B8CC5A0D52B9}"/>
  </bookViews>
  <sheets>
    <sheet name="Início" sheetId="1" r:id="rId1"/>
    <sheet name="Substituição de iluminação" sheetId="3" r:id="rId2"/>
    <sheet name="Instalação sistema de controlo" sheetId="4" r:id="rId3"/>
    <sheet name="aux validação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G30" i="2"/>
  <c r="E16" i="2"/>
  <c r="E18" i="2"/>
  <c r="E20" i="2"/>
  <c r="E23" i="2"/>
  <c r="E25" i="2"/>
  <c r="I42" i="2"/>
  <c r="G42" i="2"/>
  <c r="I40" i="2"/>
  <c r="G40" i="2"/>
  <c r="I38" i="2"/>
  <c r="G38" i="2"/>
  <c r="I36" i="2"/>
  <c r="G36" i="2"/>
  <c r="I34" i="2"/>
  <c r="G34" i="2"/>
  <c r="E33" i="2"/>
  <c r="E35" i="2"/>
  <c r="E37" i="2"/>
  <c r="E39" i="2"/>
  <c r="E41" i="2"/>
  <c r="I32" i="2"/>
  <c r="G32" i="2"/>
  <c r="I28" i="2"/>
  <c r="G28" i="2"/>
  <c r="P13" i="2"/>
  <c r="R13" i="2" s="1"/>
  <c r="AA119" i="3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K1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9" i="3"/>
  <c r="P119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G20" i="3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20" i="4"/>
  <c r="Q18" i="4"/>
  <c r="V18" i="3"/>
  <c r="R18" i="3"/>
  <c r="V17" i="4"/>
  <c r="K17" i="4"/>
  <c r="T17" i="3"/>
  <c r="K17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9" i="3"/>
  <c r="AA17" i="3" l="1"/>
  <c r="G73" i="2"/>
  <c r="I73" i="2" s="1"/>
  <c r="G71" i="2"/>
  <c r="I71" i="2" s="1"/>
  <c r="I68" i="2"/>
  <c r="I70" i="2"/>
  <c r="I72" i="2"/>
  <c r="I74" i="2"/>
  <c r="G69" i="2"/>
  <c r="I69" i="2" s="1"/>
  <c r="G75" i="2"/>
  <c r="I75" i="2" s="1"/>
  <c r="G79" i="2"/>
  <c r="I79" i="2" s="1"/>
  <c r="I76" i="2"/>
  <c r="I78" i="2"/>
  <c r="I80" i="2"/>
  <c r="G82" i="2"/>
  <c r="I82" i="2" s="1"/>
  <c r="G81" i="2"/>
  <c r="I81" i="2" s="1"/>
  <c r="G77" i="2"/>
  <c r="I77" i="2" s="1"/>
  <c r="P72" i="2"/>
  <c r="P70" i="2"/>
  <c r="P68" i="2"/>
  <c r="P18" i="2"/>
  <c r="R18" i="2" s="1"/>
  <c r="J18" i="2" s="1"/>
  <c r="J19" i="2" s="1"/>
  <c r="P16" i="2"/>
  <c r="R16" i="2" s="1"/>
  <c r="J16" i="2" s="1"/>
  <c r="J17" i="2" s="1"/>
  <c r="P14" i="2"/>
  <c r="J13" i="2"/>
  <c r="G19" i="3" s="1"/>
  <c r="K120" i="4"/>
  <c r="G119" i="4"/>
  <c r="E119" i="4"/>
  <c r="G118" i="4"/>
  <c r="E118" i="4"/>
  <c r="G117" i="4"/>
  <c r="E117" i="4"/>
  <c r="G116" i="4"/>
  <c r="E116" i="4"/>
  <c r="G115" i="4"/>
  <c r="E115" i="4"/>
  <c r="G114" i="4"/>
  <c r="E114" i="4"/>
  <c r="G113" i="4"/>
  <c r="E113" i="4"/>
  <c r="G112" i="4"/>
  <c r="E112" i="4"/>
  <c r="G111" i="4"/>
  <c r="E111" i="4"/>
  <c r="G110" i="4"/>
  <c r="E110" i="4"/>
  <c r="G109" i="4"/>
  <c r="E109" i="4"/>
  <c r="G108" i="4"/>
  <c r="E108" i="4"/>
  <c r="G107" i="4"/>
  <c r="E107" i="4"/>
  <c r="G106" i="4"/>
  <c r="E106" i="4"/>
  <c r="G105" i="4"/>
  <c r="E105" i="4"/>
  <c r="G104" i="4"/>
  <c r="E104" i="4"/>
  <c r="G103" i="4"/>
  <c r="E103" i="4"/>
  <c r="G102" i="4"/>
  <c r="E102" i="4"/>
  <c r="G101" i="4"/>
  <c r="E101" i="4"/>
  <c r="G100" i="4"/>
  <c r="E100" i="4"/>
  <c r="G99" i="4"/>
  <c r="E99" i="4"/>
  <c r="G98" i="4"/>
  <c r="E98" i="4"/>
  <c r="G97" i="4"/>
  <c r="E97" i="4"/>
  <c r="G96" i="4"/>
  <c r="E96" i="4"/>
  <c r="G95" i="4"/>
  <c r="E95" i="4"/>
  <c r="G94" i="4"/>
  <c r="E94" i="4"/>
  <c r="G93" i="4"/>
  <c r="E93" i="4"/>
  <c r="G92" i="4"/>
  <c r="E92" i="4"/>
  <c r="G91" i="4"/>
  <c r="E91" i="4"/>
  <c r="G90" i="4"/>
  <c r="E90" i="4"/>
  <c r="G89" i="4"/>
  <c r="E89" i="4"/>
  <c r="G88" i="4"/>
  <c r="E88" i="4"/>
  <c r="G87" i="4"/>
  <c r="E87" i="4"/>
  <c r="G86" i="4"/>
  <c r="E86" i="4"/>
  <c r="G85" i="4"/>
  <c r="E85" i="4"/>
  <c r="G84" i="4"/>
  <c r="E84" i="4"/>
  <c r="G83" i="4"/>
  <c r="E83" i="4"/>
  <c r="G82" i="4"/>
  <c r="E82" i="4"/>
  <c r="G81" i="4"/>
  <c r="E81" i="4"/>
  <c r="G80" i="4"/>
  <c r="E80" i="4"/>
  <c r="G79" i="4"/>
  <c r="E79" i="4"/>
  <c r="G78" i="4"/>
  <c r="E78" i="4"/>
  <c r="G77" i="4"/>
  <c r="E77" i="4"/>
  <c r="G76" i="4"/>
  <c r="E76" i="4"/>
  <c r="G75" i="4"/>
  <c r="E75" i="4"/>
  <c r="G74" i="4"/>
  <c r="E74" i="4"/>
  <c r="G73" i="4"/>
  <c r="E73" i="4"/>
  <c r="G72" i="4"/>
  <c r="E72" i="4"/>
  <c r="G71" i="4"/>
  <c r="E71" i="4"/>
  <c r="G70" i="4"/>
  <c r="E70" i="4"/>
  <c r="G69" i="4"/>
  <c r="E69" i="4"/>
  <c r="G68" i="4"/>
  <c r="E68" i="4"/>
  <c r="G67" i="4"/>
  <c r="E67" i="4"/>
  <c r="G66" i="4"/>
  <c r="E66" i="4"/>
  <c r="G65" i="4"/>
  <c r="E65" i="4"/>
  <c r="G64" i="4"/>
  <c r="E64" i="4"/>
  <c r="G63" i="4"/>
  <c r="E63" i="4"/>
  <c r="G62" i="4"/>
  <c r="E62" i="4"/>
  <c r="G61" i="4"/>
  <c r="E61" i="4"/>
  <c r="G60" i="4"/>
  <c r="E60" i="4"/>
  <c r="G59" i="4"/>
  <c r="E59" i="4"/>
  <c r="G58" i="4"/>
  <c r="E58" i="4"/>
  <c r="G57" i="4"/>
  <c r="E57" i="4"/>
  <c r="G56" i="4"/>
  <c r="E56" i="4"/>
  <c r="G55" i="4"/>
  <c r="E55" i="4"/>
  <c r="G54" i="4"/>
  <c r="E54" i="4"/>
  <c r="G53" i="4"/>
  <c r="E53" i="4"/>
  <c r="G52" i="4"/>
  <c r="E52" i="4"/>
  <c r="G51" i="4"/>
  <c r="E51" i="4"/>
  <c r="G50" i="4"/>
  <c r="E50" i="4"/>
  <c r="G49" i="4"/>
  <c r="E49" i="4"/>
  <c r="G48" i="4"/>
  <c r="E48" i="4"/>
  <c r="G47" i="4"/>
  <c r="E47" i="4"/>
  <c r="G46" i="4"/>
  <c r="E46" i="4"/>
  <c r="G45" i="4"/>
  <c r="E45" i="4"/>
  <c r="G44" i="4"/>
  <c r="E44" i="4"/>
  <c r="G43" i="4"/>
  <c r="E43" i="4"/>
  <c r="G42" i="4"/>
  <c r="E42" i="4"/>
  <c r="G41" i="4"/>
  <c r="E41" i="4"/>
  <c r="G40" i="4"/>
  <c r="E40" i="4"/>
  <c r="G39" i="4"/>
  <c r="E39" i="4"/>
  <c r="G38" i="4"/>
  <c r="E38" i="4"/>
  <c r="G37" i="4"/>
  <c r="E37" i="4"/>
  <c r="G36" i="4"/>
  <c r="E36" i="4"/>
  <c r="G35" i="4"/>
  <c r="E35" i="4"/>
  <c r="G34" i="4"/>
  <c r="E34" i="4"/>
  <c r="G33" i="4"/>
  <c r="E33" i="4"/>
  <c r="G32" i="4"/>
  <c r="E32" i="4"/>
  <c r="G31" i="4"/>
  <c r="E31" i="4"/>
  <c r="G30" i="4"/>
  <c r="E30" i="4"/>
  <c r="G29" i="4"/>
  <c r="E29" i="4"/>
  <c r="G28" i="4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G21" i="4"/>
  <c r="E21" i="4"/>
  <c r="E20" i="3"/>
  <c r="E21" i="3"/>
  <c r="G21" i="3"/>
  <c r="E22" i="3"/>
  <c r="G22" i="3"/>
  <c r="E23" i="3"/>
  <c r="G23" i="3"/>
  <c r="E24" i="3"/>
  <c r="G24" i="3"/>
  <c r="E25" i="3"/>
  <c r="G25" i="3"/>
  <c r="E26" i="3"/>
  <c r="G26" i="3"/>
  <c r="E27" i="3"/>
  <c r="G27" i="3"/>
  <c r="E28" i="3"/>
  <c r="G28" i="3"/>
  <c r="E29" i="3"/>
  <c r="G29" i="3"/>
  <c r="E30" i="3"/>
  <c r="G30" i="3"/>
  <c r="E31" i="3"/>
  <c r="G31" i="3"/>
  <c r="E32" i="3"/>
  <c r="G32" i="3"/>
  <c r="E33" i="3"/>
  <c r="G33" i="3"/>
  <c r="E34" i="3"/>
  <c r="G34" i="3"/>
  <c r="E35" i="3"/>
  <c r="G35" i="3"/>
  <c r="E36" i="3"/>
  <c r="G36" i="3"/>
  <c r="E37" i="3"/>
  <c r="G37" i="3"/>
  <c r="E38" i="3"/>
  <c r="G38" i="3"/>
  <c r="E39" i="3"/>
  <c r="G39" i="3"/>
  <c r="E40" i="3"/>
  <c r="G40" i="3"/>
  <c r="E41" i="3"/>
  <c r="G41" i="3"/>
  <c r="E42" i="3"/>
  <c r="G42" i="3"/>
  <c r="E43" i="3"/>
  <c r="G43" i="3"/>
  <c r="E44" i="3"/>
  <c r="G44" i="3"/>
  <c r="E45" i="3"/>
  <c r="G45" i="3"/>
  <c r="E46" i="3"/>
  <c r="G46" i="3"/>
  <c r="E47" i="3"/>
  <c r="G47" i="3"/>
  <c r="E48" i="3"/>
  <c r="G48" i="3"/>
  <c r="E49" i="3"/>
  <c r="G49" i="3"/>
  <c r="E50" i="3"/>
  <c r="G50" i="3"/>
  <c r="E51" i="3"/>
  <c r="G51" i="3"/>
  <c r="E52" i="3"/>
  <c r="G52" i="3"/>
  <c r="E53" i="3"/>
  <c r="G53" i="3"/>
  <c r="E54" i="3"/>
  <c r="G54" i="3"/>
  <c r="E55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E64" i="3"/>
  <c r="G64" i="3"/>
  <c r="E65" i="3"/>
  <c r="G65" i="3"/>
  <c r="E66" i="3"/>
  <c r="G66" i="3"/>
  <c r="E67" i="3"/>
  <c r="G67" i="3"/>
  <c r="E68" i="3"/>
  <c r="G68" i="3"/>
  <c r="E69" i="3"/>
  <c r="G69" i="3"/>
  <c r="E70" i="3"/>
  <c r="G70" i="3"/>
  <c r="E71" i="3"/>
  <c r="G71" i="3"/>
  <c r="E72" i="3"/>
  <c r="G72" i="3"/>
  <c r="E73" i="3"/>
  <c r="G73" i="3"/>
  <c r="E74" i="3"/>
  <c r="G74" i="3"/>
  <c r="E75" i="3"/>
  <c r="G75" i="3"/>
  <c r="E76" i="3"/>
  <c r="G76" i="3"/>
  <c r="E77" i="3"/>
  <c r="G77" i="3"/>
  <c r="E78" i="3"/>
  <c r="G78" i="3"/>
  <c r="E79" i="3"/>
  <c r="G79" i="3"/>
  <c r="E80" i="3"/>
  <c r="G80" i="3"/>
  <c r="E81" i="3"/>
  <c r="G81" i="3"/>
  <c r="E82" i="3"/>
  <c r="G82" i="3"/>
  <c r="E83" i="3"/>
  <c r="G83" i="3"/>
  <c r="E84" i="3"/>
  <c r="G84" i="3"/>
  <c r="E85" i="3"/>
  <c r="G85" i="3"/>
  <c r="E86" i="3"/>
  <c r="G86" i="3"/>
  <c r="E87" i="3"/>
  <c r="G87" i="3"/>
  <c r="E88" i="3"/>
  <c r="G88" i="3"/>
  <c r="E89" i="3"/>
  <c r="G89" i="3"/>
  <c r="E90" i="3"/>
  <c r="G90" i="3"/>
  <c r="E91" i="3"/>
  <c r="G91" i="3"/>
  <c r="E92" i="3"/>
  <c r="G92" i="3"/>
  <c r="E93" i="3"/>
  <c r="G93" i="3"/>
  <c r="E94" i="3"/>
  <c r="G94" i="3"/>
  <c r="E95" i="3"/>
  <c r="G95" i="3"/>
  <c r="E96" i="3"/>
  <c r="G96" i="3"/>
  <c r="E97" i="3"/>
  <c r="G97" i="3"/>
  <c r="E98" i="3"/>
  <c r="G98" i="3"/>
  <c r="E99" i="3"/>
  <c r="G99" i="3"/>
  <c r="E100" i="3"/>
  <c r="G100" i="3"/>
  <c r="E101" i="3"/>
  <c r="G101" i="3"/>
  <c r="E102" i="3"/>
  <c r="G102" i="3"/>
  <c r="E103" i="3"/>
  <c r="G103" i="3"/>
  <c r="E104" i="3"/>
  <c r="G104" i="3"/>
  <c r="E105" i="3"/>
  <c r="G105" i="3"/>
  <c r="E106" i="3"/>
  <c r="G106" i="3"/>
  <c r="E107" i="3"/>
  <c r="G107" i="3"/>
  <c r="E108" i="3"/>
  <c r="G108" i="3"/>
  <c r="E109" i="3"/>
  <c r="G109" i="3"/>
  <c r="E110" i="3"/>
  <c r="G110" i="3"/>
  <c r="E111" i="3"/>
  <c r="G111" i="3"/>
  <c r="E112" i="3"/>
  <c r="G112" i="3"/>
  <c r="E113" i="3"/>
  <c r="G113" i="3"/>
  <c r="E114" i="3"/>
  <c r="G114" i="3"/>
  <c r="E115" i="3"/>
  <c r="G115" i="3"/>
  <c r="E116" i="3"/>
  <c r="G116" i="3"/>
  <c r="E117" i="3"/>
  <c r="G117" i="3"/>
  <c r="E118" i="3"/>
  <c r="G118" i="3"/>
  <c r="E19" i="3"/>
  <c r="I26" i="2"/>
  <c r="G26" i="2"/>
  <c r="I24" i="2"/>
  <c r="G24" i="2"/>
  <c r="G19" i="2"/>
  <c r="I19" i="2" s="1"/>
  <c r="G17" i="2"/>
  <c r="E86" i="2"/>
  <c r="R72" i="2" l="1"/>
  <c r="J72" i="2" s="1"/>
  <c r="J69" i="2" s="1"/>
  <c r="R70" i="2"/>
  <c r="J70" i="2" s="1"/>
  <c r="J71" i="2" s="1"/>
  <c r="J28" i="4"/>
  <c r="L28" i="4" s="1"/>
  <c r="N28" i="4" s="1"/>
  <c r="J44" i="4"/>
  <c r="L44" i="4" s="1"/>
  <c r="N44" i="4" s="1"/>
  <c r="J48" i="4"/>
  <c r="L48" i="4" s="1"/>
  <c r="N48" i="4" s="1"/>
  <c r="J52" i="4"/>
  <c r="L52" i="4" s="1"/>
  <c r="N52" i="4" s="1"/>
  <c r="J56" i="4"/>
  <c r="L56" i="4" s="1"/>
  <c r="N56" i="4" s="1"/>
  <c r="J60" i="4"/>
  <c r="L60" i="4" s="1"/>
  <c r="N60" i="4" s="1"/>
  <c r="J64" i="4"/>
  <c r="L64" i="4" s="1"/>
  <c r="N64" i="4" s="1"/>
  <c r="J68" i="4"/>
  <c r="L68" i="4" s="1"/>
  <c r="N68" i="4" s="1"/>
  <c r="J72" i="4"/>
  <c r="L72" i="4" s="1"/>
  <c r="N72" i="4" s="1"/>
  <c r="J76" i="4"/>
  <c r="L76" i="4" s="1"/>
  <c r="N76" i="4" s="1"/>
  <c r="J80" i="4"/>
  <c r="L80" i="4" s="1"/>
  <c r="N80" i="4" s="1"/>
  <c r="J84" i="4"/>
  <c r="L84" i="4" s="1"/>
  <c r="N84" i="4" s="1"/>
  <c r="J88" i="4"/>
  <c r="L88" i="4" s="1"/>
  <c r="J92" i="4"/>
  <c r="L92" i="4" s="1"/>
  <c r="N92" i="4" s="1"/>
  <c r="J100" i="4"/>
  <c r="L100" i="4" s="1"/>
  <c r="N100" i="4" s="1"/>
  <c r="J104" i="4"/>
  <c r="L104" i="4" s="1"/>
  <c r="N104" i="4" s="1"/>
  <c r="J108" i="4"/>
  <c r="L108" i="4" s="1"/>
  <c r="N108" i="4" s="1"/>
  <c r="J112" i="4"/>
  <c r="L112" i="4" s="1"/>
  <c r="N112" i="4" s="1"/>
  <c r="J116" i="4"/>
  <c r="L116" i="4" s="1"/>
  <c r="N116" i="4" s="1"/>
  <c r="J32" i="4"/>
  <c r="L32" i="4" s="1"/>
  <c r="N32" i="4" s="1"/>
  <c r="J40" i="4"/>
  <c r="L40" i="4" s="1"/>
  <c r="N40" i="4" s="1"/>
  <c r="J24" i="4"/>
  <c r="L24" i="4" s="1"/>
  <c r="N24" i="4" s="1"/>
  <c r="J36" i="4"/>
  <c r="L36" i="4" s="1"/>
  <c r="N36" i="4" s="1"/>
  <c r="J58" i="3"/>
  <c r="L58" i="3" s="1"/>
  <c r="N58" i="3" s="1"/>
  <c r="O58" i="3" s="1"/>
  <c r="J74" i="3"/>
  <c r="L74" i="3" s="1"/>
  <c r="N74" i="3" s="1"/>
  <c r="O74" i="3" s="1"/>
  <c r="J23" i="4"/>
  <c r="L23" i="4" s="1"/>
  <c r="J27" i="4"/>
  <c r="L27" i="4" s="1"/>
  <c r="J31" i="4"/>
  <c r="L31" i="4" s="1"/>
  <c r="N31" i="4" s="1"/>
  <c r="J35" i="4"/>
  <c r="L35" i="4" s="1"/>
  <c r="N35" i="4" s="1"/>
  <c r="J39" i="4"/>
  <c r="L39" i="4" s="1"/>
  <c r="N39" i="4" s="1"/>
  <c r="J43" i="4"/>
  <c r="L43" i="4" s="1"/>
  <c r="N43" i="4" s="1"/>
  <c r="J47" i="4"/>
  <c r="L47" i="4" s="1"/>
  <c r="N47" i="4" s="1"/>
  <c r="J51" i="4"/>
  <c r="L51" i="4" s="1"/>
  <c r="N51" i="4" s="1"/>
  <c r="J55" i="4"/>
  <c r="L55" i="4" s="1"/>
  <c r="N55" i="4" s="1"/>
  <c r="J59" i="4"/>
  <c r="L59" i="4" s="1"/>
  <c r="N59" i="4" s="1"/>
  <c r="J63" i="4"/>
  <c r="L63" i="4" s="1"/>
  <c r="N63" i="4" s="1"/>
  <c r="J67" i="4"/>
  <c r="L67" i="4" s="1"/>
  <c r="N67" i="4" s="1"/>
  <c r="J71" i="4"/>
  <c r="L71" i="4" s="1"/>
  <c r="N71" i="4" s="1"/>
  <c r="J75" i="4"/>
  <c r="L75" i="4" s="1"/>
  <c r="N75" i="4" s="1"/>
  <c r="J79" i="4"/>
  <c r="L79" i="4" s="1"/>
  <c r="N79" i="4" s="1"/>
  <c r="J83" i="4"/>
  <c r="L83" i="4" s="1"/>
  <c r="N83" i="4" s="1"/>
  <c r="J87" i="4"/>
  <c r="L87" i="4" s="1"/>
  <c r="N87" i="4" s="1"/>
  <c r="J91" i="4"/>
  <c r="L91" i="4" s="1"/>
  <c r="N91" i="4" s="1"/>
  <c r="J95" i="4"/>
  <c r="L95" i="4" s="1"/>
  <c r="N95" i="4" s="1"/>
  <c r="J99" i="4"/>
  <c r="L99" i="4" s="1"/>
  <c r="N99" i="4" s="1"/>
  <c r="J103" i="4"/>
  <c r="L103" i="4" s="1"/>
  <c r="N103" i="4" s="1"/>
  <c r="J107" i="4"/>
  <c r="L107" i="4" s="1"/>
  <c r="N107" i="4" s="1"/>
  <c r="J111" i="4"/>
  <c r="L111" i="4" s="1"/>
  <c r="N111" i="4" s="1"/>
  <c r="J115" i="4"/>
  <c r="L115" i="4" s="1"/>
  <c r="N115" i="4" s="1"/>
  <c r="J119" i="4"/>
  <c r="L119" i="4" s="1"/>
  <c r="N119" i="4" s="1"/>
  <c r="J26" i="4"/>
  <c r="L26" i="4" s="1"/>
  <c r="N26" i="4" s="1"/>
  <c r="O26" i="4" s="1"/>
  <c r="J30" i="4"/>
  <c r="L30" i="4" s="1"/>
  <c r="N30" i="4" s="1"/>
  <c r="J34" i="4"/>
  <c r="L34" i="4" s="1"/>
  <c r="N34" i="4" s="1"/>
  <c r="J38" i="4"/>
  <c r="L38" i="4" s="1"/>
  <c r="J42" i="4"/>
  <c r="L42" i="4" s="1"/>
  <c r="N42" i="4" s="1"/>
  <c r="J46" i="4"/>
  <c r="L46" i="4" s="1"/>
  <c r="J50" i="4"/>
  <c r="L50" i="4" s="1"/>
  <c r="N50" i="4" s="1"/>
  <c r="J54" i="4"/>
  <c r="L54" i="4" s="1"/>
  <c r="J58" i="4"/>
  <c r="L58" i="4" s="1"/>
  <c r="N58" i="4" s="1"/>
  <c r="J62" i="4"/>
  <c r="L62" i="4" s="1"/>
  <c r="J66" i="4"/>
  <c r="L66" i="4" s="1"/>
  <c r="N66" i="4" s="1"/>
  <c r="J70" i="4"/>
  <c r="L70" i="4" s="1"/>
  <c r="N70" i="4" s="1"/>
  <c r="J74" i="4"/>
  <c r="L74" i="4" s="1"/>
  <c r="N74" i="4" s="1"/>
  <c r="J78" i="4"/>
  <c r="L78" i="4" s="1"/>
  <c r="J82" i="4"/>
  <c r="L82" i="4" s="1"/>
  <c r="J86" i="4"/>
  <c r="L86" i="4" s="1"/>
  <c r="N86" i="4" s="1"/>
  <c r="J90" i="4"/>
  <c r="L90" i="4" s="1"/>
  <c r="J94" i="4"/>
  <c r="L94" i="4" s="1"/>
  <c r="J98" i="4"/>
  <c r="L98" i="4" s="1"/>
  <c r="N98" i="4" s="1"/>
  <c r="J102" i="4"/>
  <c r="L102" i="4" s="1"/>
  <c r="N102" i="4" s="1"/>
  <c r="J106" i="4"/>
  <c r="L106" i="4" s="1"/>
  <c r="N106" i="4" s="1"/>
  <c r="J110" i="4"/>
  <c r="L110" i="4" s="1"/>
  <c r="N110" i="4" s="1"/>
  <c r="J114" i="4"/>
  <c r="L114" i="4" s="1"/>
  <c r="J118" i="4"/>
  <c r="L118" i="4" s="1"/>
  <c r="N118" i="4" s="1"/>
  <c r="J25" i="4"/>
  <c r="L25" i="4" s="1"/>
  <c r="N25" i="4" s="1"/>
  <c r="J29" i="4"/>
  <c r="L29" i="4" s="1"/>
  <c r="N29" i="4" s="1"/>
  <c r="J33" i="4"/>
  <c r="L33" i="4" s="1"/>
  <c r="J37" i="4"/>
  <c r="L37" i="4" s="1"/>
  <c r="J41" i="4"/>
  <c r="L41" i="4" s="1"/>
  <c r="J45" i="4"/>
  <c r="L45" i="4" s="1"/>
  <c r="J49" i="4"/>
  <c r="L49" i="4" s="1"/>
  <c r="J53" i="4"/>
  <c r="L53" i="4" s="1"/>
  <c r="J57" i="4"/>
  <c r="L57" i="4" s="1"/>
  <c r="J61" i="4"/>
  <c r="L61" i="4" s="1"/>
  <c r="J65" i="4"/>
  <c r="L65" i="4" s="1"/>
  <c r="J69" i="4"/>
  <c r="L69" i="4" s="1"/>
  <c r="J73" i="4"/>
  <c r="L73" i="4" s="1"/>
  <c r="J77" i="4"/>
  <c r="L77" i="4" s="1"/>
  <c r="J81" i="4"/>
  <c r="L81" i="4" s="1"/>
  <c r="J85" i="4"/>
  <c r="L85" i="4" s="1"/>
  <c r="J89" i="4"/>
  <c r="L89" i="4" s="1"/>
  <c r="J93" i="4"/>
  <c r="L93" i="4" s="1"/>
  <c r="J97" i="4"/>
  <c r="L97" i="4" s="1"/>
  <c r="J101" i="4"/>
  <c r="L101" i="4" s="1"/>
  <c r="J105" i="4"/>
  <c r="L105" i="4" s="1"/>
  <c r="J109" i="4"/>
  <c r="L109" i="4" s="1"/>
  <c r="J113" i="4"/>
  <c r="L113" i="4" s="1"/>
  <c r="J117" i="4"/>
  <c r="L117" i="4" s="1"/>
  <c r="J96" i="4"/>
  <c r="L96" i="4" s="1"/>
  <c r="N96" i="4" s="1"/>
  <c r="J22" i="4"/>
  <c r="L22" i="4" s="1"/>
  <c r="J21" i="4"/>
  <c r="L21" i="4" s="1"/>
  <c r="N21" i="4" s="1"/>
  <c r="O21" i="4" s="1"/>
  <c r="J98" i="3"/>
  <c r="L98" i="3" s="1"/>
  <c r="N98" i="3" s="1"/>
  <c r="O98" i="3" s="1"/>
  <c r="J91" i="3"/>
  <c r="L91" i="3" s="1"/>
  <c r="N91" i="3" s="1"/>
  <c r="O91" i="3" s="1"/>
  <c r="J75" i="3"/>
  <c r="L75" i="3" s="1"/>
  <c r="N75" i="3" s="1"/>
  <c r="O75" i="3" s="1"/>
  <c r="J67" i="3"/>
  <c r="L67" i="3" s="1"/>
  <c r="N67" i="3" s="1"/>
  <c r="O67" i="3" s="1"/>
  <c r="J59" i="3"/>
  <c r="L59" i="3" s="1"/>
  <c r="N59" i="3" s="1"/>
  <c r="O59" i="3" s="1"/>
  <c r="J51" i="3"/>
  <c r="L51" i="3" s="1"/>
  <c r="N51" i="3" s="1"/>
  <c r="O51" i="3" s="1"/>
  <c r="J43" i="3"/>
  <c r="L43" i="3" s="1"/>
  <c r="N43" i="3" s="1"/>
  <c r="O43" i="3" s="1"/>
  <c r="J27" i="3"/>
  <c r="L27" i="3" s="1"/>
  <c r="N27" i="3" s="1"/>
  <c r="O27" i="3" s="1"/>
  <c r="J115" i="3"/>
  <c r="L115" i="3" s="1"/>
  <c r="N115" i="3" s="1"/>
  <c r="O115" i="3" s="1"/>
  <c r="J107" i="3"/>
  <c r="L107" i="3" s="1"/>
  <c r="N107" i="3" s="1"/>
  <c r="O107" i="3" s="1"/>
  <c r="J34" i="3"/>
  <c r="L34" i="3" s="1"/>
  <c r="N34" i="3" s="1"/>
  <c r="O34" i="3" s="1"/>
  <c r="J82" i="3"/>
  <c r="L82" i="3" s="1"/>
  <c r="N82" i="3" s="1"/>
  <c r="O82" i="3" s="1"/>
  <c r="J35" i="3"/>
  <c r="L35" i="3" s="1"/>
  <c r="N35" i="3" s="1"/>
  <c r="O35" i="3" s="1"/>
  <c r="J90" i="3"/>
  <c r="L90" i="3" s="1"/>
  <c r="N90" i="3" s="1"/>
  <c r="O90" i="3" s="1"/>
  <c r="J26" i="3"/>
  <c r="L26" i="3" s="1"/>
  <c r="N26" i="3" s="1"/>
  <c r="O26" i="3" s="1"/>
  <c r="J99" i="3"/>
  <c r="L99" i="3" s="1"/>
  <c r="N99" i="3" s="1"/>
  <c r="O99" i="3" s="1"/>
  <c r="J66" i="3"/>
  <c r="L66" i="3" s="1"/>
  <c r="N66" i="3" s="1"/>
  <c r="O66" i="3" s="1"/>
  <c r="J114" i="3"/>
  <c r="L114" i="3" s="1"/>
  <c r="N114" i="3" s="1"/>
  <c r="O114" i="3" s="1"/>
  <c r="J106" i="3"/>
  <c r="L106" i="3" s="1"/>
  <c r="N106" i="3" s="1"/>
  <c r="O106" i="3" s="1"/>
  <c r="J83" i="3"/>
  <c r="L83" i="3" s="1"/>
  <c r="N83" i="3" s="1"/>
  <c r="O83" i="3" s="1"/>
  <c r="J50" i="3"/>
  <c r="L50" i="3" s="1"/>
  <c r="N50" i="3" s="1"/>
  <c r="O50" i="3" s="1"/>
  <c r="J42" i="3"/>
  <c r="L42" i="3" s="1"/>
  <c r="N42" i="3" s="1"/>
  <c r="O42" i="3" s="1"/>
  <c r="J118" i="3"/>
  <c r="L118" i="3" s="1"/>
  <c r="N118" i="3" s="1"/>
  <c r="O118" i="3" s="1"/>
  <c r="J111" i="3"/>
  <c r="L111" i="3" s="1"/>
  <c r="N111" i="3" s="1"/>
  <c r="O111" i="3" s="1"/>
  <c r="J102" i="3"/>
  <c r="L102" i="3" s="1"/>
  <c r="N102" i="3" s="1"/>
  <c r="O102" i="3" s="1"/>
  <c r="J95" i="3"/>
  <c r="L95" i="3" s="1"/>
  <c r="N95" i="3" s="1"/>
  <c r="O95" i="3" s="1"/>
  <c r="J86" i="3"/>
  <c r="L86" i="3" s="1"/>
  <c r="N86" i="3" s="1"/>
  <c r="O86" i="3" s="1"/>
  <c r="J79" i="3"/>
  <c r="L79" i="3" s="1"/>
  <c r="N79" i="3" s="1"/>
  <c r="O79" i="3" s="1"/>
  <c r="J70" i="3"/>
  <c r="L70" i="3" s="1"/>
  <c r="N70" i="3" s="1"/>
  <c r="O70" i="3" s="1"/>
  <c r="J63" i="3"/>
  <c r="L63" i="3" s="1"/>
  <c r="N63" i="3" s="1"/>
  <c r="O63" i="3" s="1"/>
  <c r="J54" i="3"/>
  <c r="L54" i="3" s="1"/>
  <c r="N54" i="3" s="1"/>
  <c r="O54" i="3" s="1"/>
  <c r="J47" i="3"/>
  <c r="L47" i="3" s="1"/>
  <c r="N47" i="3" s="1"/>
  <c r="O47" i="3" s="1"/>
  <c r="J38" i="3"/>
  <c r="L38" i="3" s="1"/>
  <c r="N38" i="3" s="1"/>
  <c r="O38" i="3" s="1"/>
  <c r="J31" i="3"/>
  <c r="L31" i="3" s="1"/>
  <c r="N31" i="3" s="1"/>
  <c r="O31" i="3" s="1"/>
  <c r="J22" i="3"/>
  <c r="L22" i="3" s="1"/>
  <c r="N22" i="3" s="1"/>
  <c r="O22" i="3" s="1"/>
  <c r="J110" i="3"/>
  <c r="L110" i="3" s="1"/>
  <c r="N110" i="3" s="1"/>
  <c r="O110" i="3" s="1"/>
  <c r="J103" i="3"/>
  <c r="L103" i="3" s="1"/>
  <c r="N103" i="3" s="1"/>
  <c r="O103" i="3" s="1"/>
  <c r="J94" i="3"/>
  <c r="L94" i="3" s="1"/>
  <c r="N94" i="3" s="1"/>
  <c r="O94" i="3" s="1"/>
  <c r="J87" i="3"/>
  <c r="L87" i="3" s="1"/>
  <c r="N87" i="3" s="1"/>
  <c r="O87" i="3" s="1"/>
  <c r="J78" i="3"/>
  <c r="L78" i="3" s="1"/>
  <c r="N78" i="3" s="1"/>
  <c r="O78" i="3" s="1"/>
  <c r="J71" i="3"/>
  <c r="L71" i="3" s="1"/>
  <c r="N71" i="3" s="1"/>
  <c r="O71" i="3" s="1"/>
  <c r="J62" i="3"/>
  <c r="L62" i="3" s="1"/>
  <c r="N62" i="3" s="1"/>
  <c r="O62" i="3" s="1"/>
  <c r="J55" i="3"/>
  <c r="L55" i="3" s="1"/>
  <c r="N55" i="3" s="1"/>
  <c r="O55" i="3" s="1"/>
  <c r="J46" i="3"/>
  <c r="L46" i="3" s="1"/>
  <c r="N46" i="3" s="1"/>
  <c r="O46" i="3" s="1"/>
  <c r="J39" i="3"/>
  <c r="L39" i="3" s="1"/>
  <c r="N39" i="3" s="1"/>
  <c r="O39" i="3" s="1"/>
  <c r="J30" i="3"/>
  <c r="L30" i="3" s="1"/>
  <c r="N30" i="3" s="1"/>
  <c r="O30" i="3" s="1"/>
  <c r="J23" i="3"/>
  <c r="L23" i="3" s="1"/>
  <c r="N23" i="3" s="1"/>
  <c r="O23" i="3" s="1"/>
  <c r="J108" i="3"/>
  <c r="L108" i="3" s="1"/>
  <c r="N108" i="3" s="1"/>
  <c r="O108" i="3" s="1"/>
  <c r="J104" i="3"/>
  <c r="L104" i="3" s="1"/>
  <c r="N104" i="3" s="1"/>
  <c r="O104" i="3" s="1"/>
  <c r="J100" i="3"/>
  <c r="L100" i="3" s="1"/>
  <c r="N100" i="3" s="1"/>
  <c r="O100" i="3" s="1"/>
  <c r="J96" i="3"/>
  <c r="L96" i="3" s="1"/>
  <c r="N96" i="3" s="1"/>
  <c r="O96" i="3" s="1"/>
  <c r="J92" i="3"/>
  <c r="L92" i="3" s="1"/>
  <c r="N92" i="3" s="1"/>
  <c r="O92" i="3" s="1"/>
  <c r="J88" i="3"/>
  <c r="L88" i="3" s="1"/>
  <c r="N88" i="3" s="1"/>
  <c r="O88" i="3" s="1"/>
  <c r="J84" i="3"/>
  <c r="L84" i="3" s="1"/>
  <c r="N84" i="3" s="1"/>
  <c r="O84" i="3" s="1"/>
  <c r="J80" i="3"/>
  <c r="L80" i="3" s="1"/>
  <c r="N80" i="3" s="1"/>
  <c r="O80" i="3" s="1"/>
  <c r="J76" i="3"/>
  <c r="L76" i="3" s="1"/>
  <c r="N76" i="3" s="1"/>
  <c r="O76" i="3" s="1"/>
  <c r="J72" i="3"/>
  <c r="L72" i="3" s="1"/>
  <c r="N72" i="3" s="1"/>
  <c r="O72" i="3" s="1"/>
  <c r="J68" i="3"/>
  <c r="L68" i="3" s="1"/>
  <c r="N68" i="3" s="1"/>
  <c r="O68" i="3" s="1"/>
  <c r="J64" i="3"/>
  <c r="L64" i="3" s="1"/>
  <c r="N64" i="3" s="1"/>
  <c r="O64" i="3" s="1"/>
  <c r="J60" i="3"/>
  <c r="L60" i="3" s="1"/>
  <c r="N60" i="3" s="1"/>
  <c r="O60" i="3" s="1"/>
  <c r="J56" i="3"/>
  <c r="L56" i="3" s="1"/>
  <c r="N56" i="3" s="1"/>
  <c r="O56" i="3" s="1"/>
  <c r="J52" i="3"/>
  <c r="L52" i="3" s="1"/>
  <c r="N52" i="3" s="1"/>
  <c r="O52" i="3" s="1"/>
  <c r="J48" i="3"/>
  <c r="L48" i="3" s="1"/>
  <c r="N48" i="3" s="1"/>
  <c r="O48" i="3" s="1"/>
  <c r="J44" i="3"/>
  <c r="L44" i="3" s="1"/>
  <c r="N44" i="3" s="1"/>
  <c r="O44" i="3" s="1"/>
  <c r="J40" i="3"/>
  <c r="L40" i="3" s="1"/>
  <c r="N40" i="3" s="1"/>
  <c r="O40" i="3" s="1"/>
  <c r="J36" i="3"/>
  <c r="L36" i="3" s="1"/>
  <c r="N36" i="3" s="1"/>
  <c r="O36" i="3" s="1"/>
  <c r="J32" i="3"/>
  <c r="L32" i="3" s="1"/>
  <c r="N32" i="3" s="1"/>
  <c r="O32" i="3" s="1"/>
  <c r="J28" i="3"/>
  <c r="L28" i="3" s="1"/>
  <c r="N28" i="3" s="1"/>
  <c r="O28" i="3" s="1"/>
  <c r="J24" i="3"/>
  <c r="L24" i="3" s="1"/>
  <c r="N24" i="3" s="1"/>
  <c r="O24" i="3" s="1"/>
  <c r="J20" i="3"/>
  <c r="L20" i="3" s="1"/>
  <c r="N20" i="3" s="1"/>
  <c r="O20" i="3" s="1"/>
  <c r="J116" i="3"/>
  <c r="L116" i="3" s="1"/>
  <c r="N116" i="3" s="1"/>
  <c r="O116" i="3" s="1"/>
  <c r="J112" i="3"/>
  <c r="L112" i="3" s="1"/>
  <c r="N112" i="3" s="1"/>
  <c r="O112" i="3" s="1"/>
  <c r="J117" i="3"/>
  <c r="L117" i="3" s="1"/>
  <c r="N117" i="3" s="1"/>
  <c r="O117" i="3" s="1"/>
  <c r="J113" i="3"/>
  <c r="L113" i="3" s="1"/>
  <c r="N113" i="3" s="1"/>
  <c r="O113" i="3" s="1"/>
  <c r="J109" i="3"/>
  <c r="L109" i="3" s="1"/>
  <c r="N109" i="3" s="1"/>
  <c r="O109" i="3" s="1"/>
  <c r="J105" i="3"/>
  <c r="L105" i="3" s="1"/>
  <c r="N105" i="3" s="1"/>
  <c r="O105" i="3" s="1"/>
  <c r="J101" i="3"/>
  <c r="L101" i="3" s="1"/>
  <c r="N101" i="3" s="1"/>
  <c r="O101" i="3" s="1"/>
  <c r="J97" i="3"/>
  <c r="L97" i="3" s="1"/>
  <c r="N97" i="3" s="1"/>
  <c r="O97" i="3" s="1"/>
  <c r="J93" i="3"/>
  <c r="L93" i="3" s="1"/>
  <c r="N93" i="3" s="1"/>
  <c r="O93" i="3" s="1"/>
  <c r="J89" i="3"/>
  <c r="L89" i="3" s="1"/>
  <c r="N89" i="3" s="1"/>
  <c r="O89" i="3" s="1"/>
  <c r="J85" i="3"/>
  <c r="L85" i="3" s="1"/>
  <c r="N85" i="3" s="1"/>
  <c r="O85" i="3" s="1"/>
  <c r="J81" i="3"/>
  <c r="L81" i="3" s="1"/>
  <c r="N81" i="3" s="1"/>
  <c r="O81" i="3" s="1"/>
  <c r="J77" i="3"/>
  <c r="L77" i="3" s="1"/>
  <c r="N77" i="3" s="1"/>
  <c r="O77" i="3" s="1"/>
  <c r="J73" i="3"/>
  <c r="L73" i="3" s="1"/>
  <c r="N73" i="3" s="1"/>
  <c r="O73" i="3" s="1"/>
  <c r="J69" i="3"/>
  <c r="L69" i="3" s="1"/>
  <c r="N69" i="3" s="1"/>
  <c r="O69" i="3" s="1"/>
  <c r="J65" i="3"/>
  <c r="L65" i="3" s="1"/>
  <c r="N65" i="3" s="1"/>
  <c r="O65" i="3" s="1"/>
  <c r="J61" i="3"/>
  <c r="L61" i="3" s="1"/>
  <c r="N61" i="3" s="1"/>
  <c r="O61" i="3" s="1"/>
  <c r="J57" i="3"/>
  <c r="L57" i="3" s="1"/>
  <c r="N57" i="3" s="1"/>
  <c r="O57" i="3" s="1"/>
  <c r="J53" i="3"/>
  <c r="L53" i="3" s="1"/>
  <c r="N53" i="3" s="1"/>
  <c r="O53" i="3" s="1"/>
  <c r="J49" i="3"/>
  <c r="L49" i="3" s="1"/>
  <c r="N49" i="3" s="1"/>
  <c r="O49" i="3" s="1"/>
  <c r="J45" i="3"/>
  <c r="L45" i="3" s="1"/>
  <c r="N45" i="3" s="1"/>
  <c r="O45" i="3" s="1"/>
  <c r="J41" i="3"/>
  <c r="L41" i="3" s="1"/>
  <c r="N41" i="3" s="1"/>
  <c r="O41" i="3" s="1"/>
  <c r="J37" i="3"/>
  <c r="L37" i="3" s="1"/>
  <c r="N37" i="3" s="1"/>
  <c r="O37" i="3" s="1"/>
  <c r="J33" i="3"/>
  <c r="L33" i="3" s="1"/>
  <c r="N33" i="3" s="1"/>
  <c r="O33" i="3" s="1"/>
  <c r="J29" i="3"/>
  <c r="L29" i="3" s="1"/>
  <c r="N29" i="3" s="1"/>
  <c r="O29" i="3" s="1"/>
  <c r="J25" i="3"/>
  <c r="L25" i="3" s="1"/>
  <c r="N25" i="3" s="1"/>
  <c r="O25" i="3" s="1"/>
  <c r="J21" i="3"/>
  <c r="L21" i="3" s="1"/>
  <c r="N21" i="3" s="1"/>
  <c r="O21" i="3" s="1"/>
  <c r="J19" i="3"/>
  <c r="R68" i="2"/>
  <c r="J68" i="2" s="1"/>
  <c r="U23" i="3"/>
  <c r="U116" i="3"/>
  <c r="U108" i="3"/>
  <c r="U100" i="3"/>
  <c r="U92" i="3"/>
  <c r="U84" i="3"/>
  <c r="U76" i="3"/>
  <c r="U68" i="3"/>
  <c r="U60" i="3"/>
  <c r="U52" i="3"/>
  <c r="U44" i="3"/>
  <c r="U88" i="3"/>
  <c r="U56" i="3"/>
  <c r="U48" i="3"/>
  <c r="U32" i="3"/>
  <c r="U24" i="3"/>
  <c r="U117" i="3"/>
  <c r="U109" i="3"/>
  <c r="U101" i="3"/>
  <c r="U93" i="3"/>
  <c r="U85" i="3"/>
  <c r="U77" i="3"/>
  <c r="U69" i="3"/>
  <c r="U61" i="3"/>
  <c r="U53" i="3"/>
  <c r="U45" i="3"/>
  <c r="U36" i="3"/>
  <c r="U28" i="3"/>
  <c r="U107" i="3"/>
  <c r="U91" i="3"/>
  <c r="U83" i="3"/>
  <c r="U67" i="3"/>
  <c r="U43" i="3"/>
  <c r="U27" i="3"/>
  <c r="U115" i="3"/>
  <c r="U99" i="3"/>
  <c r="U75" i="3"/>
  <c r="U59" i="3"/>
  <c r="U51" i="3"/>
  <c r="U35" i="3"/>
  <c r="U112" i="3"/>
  <c r="U104" i="3"/>
  <c r="U96" i="3"/>
  <c r="U80" i="3"/>
  <c r="U72" i="3"/>
  <c r="U64" i="3"/>
  <c r="U40" i="3"/>
  <c r="U114" i="3"/>
  <c r="U106" i="3"/>
  <c r="U98" i="3"/>
  <c r="U90" i="3"/>
  <c r="U82" i="3"/>
  <c r="U74" i="3"/>
  <c r="U66" i="3"/>
  <c r="U58" i="3"/>
  <c r="U50" i="3"/>
  <c r="U42" i="3"/>
  <c r="U34" i="3"/>
  <c r="U26" i="3"/>
  <c r="U113" i="3"/>
  <c r="U105" i="3"/>
  <c r="U97" i="3"/>
  <c r="U89" i="3"/>
  <c r="U81" i="3"/>
  <c r="U73" i="3"/>
  <c r="U65" i="3"/>
  <c r="U57" i="3"/>
  <c r="U49" i="3"/>
  <c r="U41" i="3"/>
  <c r="U33" i="3"/>
  <c r="U25" i="3"/>
  <c r="U111" i="3"/>
  <c r="U103" i="3"/>
  <c r="U95" i="3"/>
  <c r="U87" i="3"/>
  <c r="U79" i="3"/>
  <c r="U71" i="3"/>
  <c r="U63" i="3"/>
  <c r="U55" i="3"/>
  <c r="U47" i="3"/>
  <c r="U39" i="3"/>
  <c r="U31" i="3"/>
  <c r="U118" i="3"/>
  <c r="U110" i="3"/>
  <c r="U102" i="3"/>
  <c r="U94" i="3"/>
  <c r="U86" i="3"/>
  <c r="U78" i="3"/>
  <c r="U70" i="3"/>
  <c r="U62" i="3"/>
  <c r="U54" i="3"/>
  <c r="U46" i="3"/>
  <c r="U38" i="3"/>
  <c r="U30" i="3"/>
  <c r="U22" i="3"/>
  <c r="U37" i="3"/>
  <c r="U29" i="3"/>
  <c r="U21" i="3"/>
  <c r="U20" i="3"/>
  <c r="O52" i="4" l="1"/>
  <c r="T52" i="4"/>
  <c r="O96" i="4"/>
  <c r="T96" i="4"/>
  <c r="O25" i="4"/>
  <c r="T25" i="4"/>
  <c r="O58" i="4"/>
  <c r="T58" i="4"/>
  <c r="O91" i="4"/>
  <c r="T91" i="4"/>
  <c r="O59" i="4"/>
  <c r="T59" i="4"/>
  <c r="O116" i="4"/>
  <c r="T116" i="4"/>
  <c r="O80" i="4"/>
  <c r="T80" i="4"/>
  <c r="O48" i="4"/>
  <c r="T48" i="4"/>
  <c r="O29" i="4"/>
  <c r="T29" i="4"/>
  <c r="O84" i="4"/>
  <c r="T84" i="4"/>
  <c r="O118" i="4"/>
  <c r="T118" i="4"/>
  <c r="O86" i="4"/>
  <c r="T86" i="4"/>
  <c r="O119" i="4"/>
  <c r="T119" i="4"/>
  <c r="O87" i="4"/>
  <c r="T87" i="4"/>
  <c r="O55" i="4"/>
  <c r="T55" i="4"/>
  <c r="O112" i="4"/>
  <c r="T112" i="4"/>
  <c r="O76" i="4"/>
  <c r="T76" i="4"/>
  <c r="O63" i="4"/>
  <c r="T63" i="4"/>
  <c r="O50" i="4"/>
  <c r="T50" i="4"/>
  <c r="O115" i="4"/>
  <c r="T115" i="4"/>
  <c r="O83" i="4"/>
  <c r="T83" i="4"/>
  <c r="O51" i="4"/>
  <c r="T51" i="4"/>
  <c r="O108" i="4"/>
  <c r="T108" i="4"/>
  <c r="O72" i="4"/>
  <c r="T72" i="4"/>
  <c r="O28" i="4"/>
  <c r="T28" i="4"/>
  <c r="O31" i="4"/>
  <c r="T31" i="4"/>
  <c r="O110" i="4"/>
  <c r="T110" i="4"/>
  <c r="O111" i="4"/>
  <c r="T111" i="4"/>
  <c r="O79" i="4"/>
  <c r="T79" i="4"/>
  <c r="O47" i="4"/>
  <c r="T47" i="4"/>
  <c r="O104" i="4"/>
  <c r="T104" i="4"/>
  <c r="O68" i="4"/>
  <c r="T68" i="4"/>
  <c r="O32" i="4"/>
  <c r="T32" i="4"/>
  <c r="O106" i="4"/>
  <c r="T106" i="4"/>
  <c r="O74" i="4"/>
  <c r="T74" i="4"/>
  <c r="O42" i="4"/>
  <c r="T42" i="4"/>
  <c r="O107" i="4"/>
  <c r="T107" i="4"/>
  <c r="O75" i="4"/>
  <c r="T75" i="4"/>
  <c r="O43" i="4"/>
  <c r="T43" i="4"/>
  <c r="O100" i="4"/>
  <c r="T100" i="4"/>
  <c r="O64" i="4"/>
  <c r="T64" i="4"/>
  <c r="O30" i="4"/>
  <c r="T30" i="4"/>
  <c r="O44" i="4"/>
  <c r="T44" i="4"/>
  <c r="O102" i="4"/>
  <c r="T102" i="4"/>
  <c r="O70" i="4"/>
  <c r="T70" i="4"/>
  <c r="O103" i="4"/>
  <c r="T103" i="4"/>
  <c r="O71" i="4"/>
  <c r="T71" i="4"/>
  <c r="O39" i="4"/>
  <c r="T39" i="4"/>
  <c r="O24" i="4"/>
  <c r="T24" i="4"/>
  <c r="O92" i="4"/>
  <c r="T92" i="4"/>
  <c r="O60" i="4"/>
  <c r="T60" i="4"/>
  <c r="O95" i="4"/>
  <c r="T95" i="4"/>
  <c r="O98" i="4"/>
  <c r="T98" i="4"/>
  <c r="O66" i="4"/>
  <c r="T66" i="4"/>
  <c r="O34" i="4"/>
  <c r="T34" i="4"/>
  <c r="O99" i="4"/>
  <c r="T99" i="4"/>
  <c r="O67" i="4"/>
  <c r="T67" i="4"/>
  <c r="O35" i="4"/>
  <c r="T35" i="4"/>
  <c r="O40" i="4"/>
  <c r="T40" i="4"/>
  <c r="O56" i="4"/>
  <c r="T56" i="4"/>
  <c r="O36" i="4"/>
  <c r="T36" i="4"/>
  <c r="W103" i="3"/>
  <c r="Y103" i="3" s="1"/>
  <c r="W42" i="3"/>
  <c r="Y42" i="3"/>
  <c r="W74" i="3"/>
  <c r="Y74" i="3" s="1"/>
  <c r="W106" i="3"/>
  <c r="Y106" i="3" s="1"/>
  <c r="W72" i="3"/>
  <c r="Y72" i="3" s="1"/>
  <c r="W112" i="3"/>
  <c r="Y112" i="3" s="1"/>
  <c r="W75" i="3"/>
  <c r="Y75" i="3" s="1"/>
  <c r="W43" i="3"/>
  <c r="Y43" i="3" s="1"/>
  <c r="W107" i="3"/>
  <c r="Y107" i="3" s="1"/>
  <c r="W53" i="3"/>
  <c r="Y53" i="3" s="1"/>
  <c r="W85" i="3"/>
  <c r="Y85" i="3" s="1"/>
  <c r="W117" i="3"/>
  <c r="Y117" i="3" s="1"/>
  <c r="W56" i="3"/>
  <c r="Y56" i="3" s="1"/>
  <c r="W52" i="3"/>
  <c r="Y52" i="3" s="1"/>
  <c r="W84" i="3"/>
  <c r="Y84" i="3" s="1"/>
  <c r="W116" i="3"/>
  <c r="Y116" i="3"/>
  <c r="W37" i="3"/>
  <c r="Y37" i="3" s="1"/>
  <c r="W46" i="3"/>
  <c r="Y46" i="3" s="1"/>
  <c r="W78" i="3"/>
  <c r="Y78" i="3" s="1"/>
  <c r="W110" i="3"/>
  <c r="Y110" i="3" s="1"/>
  <c r="W47" i="3"/>
  <c r="Y47" i="3" s="1"/>
  <c r="W79" i="3"/>
  <c r="Y79" i="3" s="1"/>
  <c r="W111" i="3"/>
  <c r="Y111" i="3" s="1"/>
  <c r="W49" i="3"/>
  <c r="Y49" i="3"/>
  <c r="W81" i="3"/>
  <c r="Y81" i="3" s="1"/>
  <c r="W113" i="3"/>
  <c r="Y113" i="3" s="1"/>
  <c r="W50" i="3"/>
  <c r="Y50" i="3" s="1"/>
  <c r="W82" i="3"/>
  <c r="Y82" i="3" s="1"/>
  <c r="W114" i="3"/>
  <c r="Y114" i="3" s="1"/>
  <c r="W80" i="3"/>
  <c r="Y80" i="3" s="1"/>
  <c r="W35" i="3"/>
  <c r="Y35" i="3" s="1"/>
  <c r="W99" i="3"/>
  <c r="Y99" i="3"/>
  <c r="W67" i="3"/>
  <c r="Y67" i="3" s="1"/>
  <c r="W28" i="3"/>
  <c r="Y28" i="3"/>
  <c r="W61" i="3"/>
  <c r="Y61" i="3" s="1"/>
  <c r="W93" i="3"/>
  <c r="Y93" i="3" s="1"/>
  <c r="W24" i="3"/>
  <c r="Y24" i="3" s="1"/>
  <c r="W88" i="3"/>
  <c r="Y88" i="3" s="1"/>
  <c r="W60" i="3"/>
  <c r="Y60" i="3" s="1"/>
  <c r="W92" i="3"/>
  <c r="Y92" i="3" s="1"/>
  <c r="W23" i="3"/>
  <c r="Y23" i="3" s="1"/>
  <c r="W29" i="3"/>
  <c r="Y29" i="3" s="1"/>
  <c r="W70" i="3"/>
  <c r="Y70" i="3" s="1"/>
  <c r="W71" i="3"/>
  <c r="Y71" i="3" s="1"/>
  <c r="W73" i="3"/>
  <c r="Y73" i="3" s="1"/>
  <c r="W105" i="3"/>
  <c r="Y105" i="3" s="1"/>
  <c r="W96" i="3"/>
  <c r="Y96" i="3" s="1"/>
  <c r="W38" i="3"/>
  <c r="Y38" i="3"/>
  <c r="W102" i="3"/>
  <c r="Y102" i="3" s="1"/>
  <c r="W39" i="3"/>
  <c r="Y39" i="3"/>
  <c r="W41" i="3"/>
  <c r="Y41" i="3" s="1"/>
  <c r="W22" i="3"/>
  <c r="Y22" i="3" s="1"/>
  <c r="W54" i="3"/>
  <c r="Y54" i="3" s="1"/>
  <c r="W86" i="3"/>
  <c r="Y86" i="3" s="1"/>
  <c r="W118" i="3"/>
  <c r="Y118" i="3" s="1"/>
  <c r="W55" i="3"/>
  <c r="Y55" i="3" s="1"/>
  <c r="W87" i="3"/>
  <c r="Y87" i="3" s="1"/>
  <c r="W25" i="3"/>
  <c r="Y25" i="3" s="1"/>
  <c r="W57" i="3"/>
  <c r="Y57" i="3" s="1"/>
  <c r="W89" i="3"/>
  <c r="Y89" i="3" s="1"/>
  <c r="W26" i="3"/>
  <c r="Y26" i="3" s="1"/>
  <c r="W58" i="3"/>
  <c r="Y58" i="3" s="1"/>
  <c r="W90" i="3"/>
  <c r="Y90" i="3" s="1"/>
  <c r="W40" i="3"/>
  <c r="Y40" i="3"/>
  <c r="W51" i="3"/>
  <c r="Y51" i="3" s="1"/>
  <c r="W115" i="3"/>
  <c r="Y115" i="3"/>
  <c r="W83" i="3"/>
  <c r="Y83" i="3" s="1"/>
  <c r="W36" i="3"/>
  <c r="Y36" i="3" s="1"/>
  <c r="W69" i="3"/>
  <c r="Y69" i="3" s="1"/>
  <c r="W101" i="3"/>
  <c r="Y101" i="3" s="1"/>
  <c r="W32" i="3"/>
  <c r="Y32" i="3" s="1"/>
  <c r="W68" i="3"/>
  <c r="Y68" i="3" s="1"/>
  <c r="W100" i="3"/>
  <c r="Y100" i="3" s="1"/>
  <c r="W21" i="3"/>
  <c r="Y21" i="3" s="1"/>
  <c r="W30" i="3"/>
  <c r="Y30" i="3" s="1"/>
  <c r="W62" i="3"/>
  <c r="Y62" i="3" s="1"/>
  <c r="W94" i="3"/>
  <c r="Y94" i="3" s="1"/>
  <c r="W31" i="3"/>
  <c r="Y31" i="3" s="1"/>
  <c r="W63" i="3"/>
  <c r="Y63" i="3" s="1"/>
  <c r="W95" i="3"/>
  <c r="Y95" i="3"/>
  <c r="W33" i="3"/>
  <c r="Y33" i="3" s="1"/>
  <c r="W65" i="3"/>
  <c r="Y65" i="3"/>
  <c r="W97" i="3"/>
  <c r="Y97" i="3" s="1"/>
  <c r="W34" i="3"/>
  <c r="Y34" i="3" s="1"/>
  <c r="W66" i="3"/>
  <c r="Y66" i="3" s="1"/>
  <c r="W98" i="3"/>
  <c r="Y98" i="3" s="1"/>
  <c r="W64" i="3"/>
  <c r="Y64" i="3" s="1"/>
  <c r="W104" i="3"/>
  <c r="Y104" i="3" s="1"/>
  <c r="W59" i="3"/>
  <c r="Y59" i="3" s="1"/>
  <c r="W27" i="3"/>
  <c r="Y27" i="3" s="1"/>
  <c r="W91" i="3"/>
  <c r="Y91" i="3" s="1"/>
  <c r="W45" i="3"/>
  <c r="Y45" i="3" s="1"/>
  <c r="W77" i="3"/>
  <c r="Y77" i="3" s="1"/>
  <c r="W109" i="3"/>
  <c r="Y109" i="3" s="1"/>
  <c r="W48" i="3"/>
  <c r="Y48" i="3" s="1"/>
  <c r="W44" i="3"/>
  <c r="Y44" i="3"/>
  <c r="W76" i="3"/>
  <c r="Y76" i="3" s="1"/>
  <c r="W108" i="3"/>
  <c r="Y108" i="3"/>
  <c r="W20" i="3"/>
  <c r="Y20" i="3" s="1"/>
  <c r="J73" i="2"/>
  <c r="N117" i="4"/>
  <c r="N113" i="4"/>
  <c r="N93" i="4"/>
  <c r="N61" i="4"/>
  <c r="N38" i="4"/>
  <c r="N62" i="4"/>
  <c r="N53" i="4"/>
  <c r="N27" i="4"/>
  <c r="N81" i="4"/>
  <c r="N89" i="4"/>
  <c r="N57" i="4"/>
  <c r="N33" i="4"/>
  <c r="N46" i="4"/>
  <c r="N22" i="4"/>
  <c r="N109" i="4"/>
  <c r="N77" i="4"/>
  <c r="N114" i="4"/>
  <c r="N45" i="4"/>
  <c r="N105" i="4"/>
  <c r="N73" i="4"/>
  <c r="N41" i="4"/>
  <c r="N78" i="4"/>
  <c r="N23" i="4"/>
  <c r="N85" i="4"/>
  <c r="N90" i="4"/>
  <c r="N101" i="4"/>
  <c r="N69" i="4"/>
  <c r="N37" i="4"/>
  <c r="N82" i="4"/>
  <c r="N94" i="4"/>
  <c r="N49" i="4"/>
  <c r="N88" i="4"/>
  <c r="N97" i="4"/>
  <c r="N65" i="4"/>
  <c r="N54" i="4"/>
  <c r="G22" i="2"/>
  <c r="I22" i="2" s="1"/>
  <c r="G21" i="2"/>
  <c r="I21" i="2" s="1"/>
  <c r="G15" i="2"/>
  <c r="I15" i="2" s="1"/>
  <c r="G14" i="2"/>
  <c r="E31" i="2"/>
  <c r="E29" i="2"/>
  <c r="E27" i="2"/>
  <c r="E63" i="2"/>
  <c r="E62" i="2"/>
  <c r="O38" i="4" l="1"/>
  <c r="T38" i="4"/>
  <c r="O54" i="4"/>
  <c r="T54" i="4"/>
  <c r="O101" i="4"/>
  <c r="T101" i="4"/>
  <c r="O89" i="4"/>
  <c r="T89" i="4"/>
  <c r="O97" i="4"/>
  <c r="T97" i="4"/>
  <c r="O114" i="4"/>
  <c r="T114" i="4"/>
  <c r="O81" i="4"/>
  <c r="T81" i="4"/>
  <c r="O117" i="4"/>
  <c r="T117" i="4"/>
  <c r="O105" i="4"/>
  <c r="T105" i="4"/>
  <c r="O65" i="4"/>
  <c r="T65" i="4"/>
  <c r="O45" i="4"/>
  <c r="T45" i="4"/>
  <c r="O113" i="4"/>
  <c r="T113" i="4"/>
  <c r="O90" i="4"/>
  <c r="T90" i="4"/>
  <c r="O88" i="4"/>
  <c r="T88" i="4"/>
  <c r="O85" i="4"/>
  <c r="T85" i="4"/>
  <c r="O77" i="4"/>
  <c r="T77" i="4"/>
  <c r="O27" i="4"/>
  <c r="T27" i="4"/>
  <c r="O82" i="4"/>
  <c r="T82" i="4"/>
  <c r="O37" i="4"/>
  <c r="T37" i="4"/>
  <c r="O61" i="4"/>
  <c r="T61" i="4"/>
  <c r="O57" i="4"/>
  <c r="T57" i="4"/>
  <c r="O23" i="4"/>
  <c r="T23" i="4"/>
  <c r="O109" i="4"/>
  <c r="T109" i="4"/>
  <c r="O46" i="4"/>
  <c r="T46" i="4"/>
  <c r="O73" i="4"/>
  <c r="T73" i="4"/>
  <c r="O69" i="4"/>
  <c r="T69" i="4"/>
  <c r="O93" i="4"/>
  <c r="T93" i="4"/>
  <c r="O49" i="4"/>
  <c r="T49" i="4"/>
  <c r="O53" i="4"/>
  <c r="T53" i="4"/>
  <c r="O94" i="4"/>
  <c r="T94" i="4"/>
  <c r="O78" i="4"/>
  <c r="T78" i="4"/>
  <c r="O22" i="4"/>
  <c r="T22" i="4"/>
  <c r="O62" i="4"/>
  <c r="T62" i="4"/>
  <c r="O41" i="4"/>
  <c r="T41" i="4"/>
  <c r="O33" i="4"/>
  <c r="T33" i="4"/>
  <c r="I14" i="2"/>
  <c r="R14" i="2" s="1"/>
  <c r="J14" i="2" s="1"/>
  <c r="E20" i="4"/>
  <c r="V120" i="4"/>
  <c r="S18" i="4"/>
  <c r="Q17" i="4"/>
  <c r="J15" i="2" l="1"/>
  <c r="G20" i="4"/>
  <c r="T119" i="3"/>
  <c r="X18" i="3"/>
  <c r="T18" i="3"/>
  <c r="E85" i="2"/>
  <c r="E84" i="2"/>
  <c r="E83" i="2"/>
  <c r="E67" i="2"/>
  <c r="E66" i="2"/>
  <c r="E65" i="2"/>
  <c r="E64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13" i="2"/>
  <c r="J20" i="4" l="1"/>
  <c r="L20" i="4" s="1"/>
  <c r="R20" i="4" s="1"/>
  <c r="L19" i="3"/>
  <c r="U19" i="3"/>
  <c r="L17" i="4" l="1"/>
  <c r="W19" i="3"/>
  <c r="U17" i="3"/>
  <c r="N19" i="3"/>
  <c r="N17" i="3" s="1"/>
  <c r="L17" i="3"/>
  <c r="N20" i="4"/>
  <c r="L120" i="4"/>
  <c r="X34" i="3"/>
  <c r="X66" i="3"/>
  <c r="X98" i="3"/>
  <c r="X43" i="3"/>
  <c r="X75" i="3"/>
  <c r="X107" i="3"/>
  <c r="X57" i="3"/>
  <c r="X52" i="3"/>
  <c r="X84" i="3"/>
  <c r="X116" i="3"/>
  <c r="X73" i="3"/>
  <c r="X38" i="3"/>
  <c r="X70" i="3"/>
  <c r="X102" i="3"/>
  <c r="X79" i="3"/>
  <c r="X111" i="3"/>
  <c r="X56" i="3"/>
  <c r="X81" i="3"/>
  <c r="X83" i="3"/>
  <c r="X46" i="3"/>
  <c r="X110" i="3"/>
  <c r="X55" i="3"/>
  <c r="X87" i="3"/>
  <c r="X77" i="3"/>
  <c r="X32" i="3"/>
  <c r="X64" i="3"/>
  <c r="X96" i="3"/>
  <c r="X42" i="3"/>
  <c r="X115" i="3"/>
  <c r="X89" i="3"/>
  <c r="X78" i="3"/>
  <c r="X50" i="3"/>
  <c r="X82" i="3"/>
  <c r="X114" i="3"/>
  <c r="X59" i="3"/>
  <c r="X91" i="3"/>
  <c r="X85" i="3"/>
  <c r="X36" i="3"/>
  <c r="X100" i="3"/>
  <c r="X41" i="3"/>
  <c r="X105" i="3"/>
  <c r="X74" i="3"/>
  <c r="X54" i="3"/>
  <c r="X86" i="3"/>
  <c r="X118" i="3"/>
  <c r="X63" i="3"/>
  <c r="X95" i="3"/>
  <c r="X29" i="3"/>
  <c r="X40" i="3"/>
  <c r="X72" i="3"/>
  <c r="X104" i="3"/>
  <c r="X49" i="3"/>
  <c r="X106" i="3"/>
  <c r="X26" i="3"/>
  <c r="X58" i="3"/>
  <c r="X90" i="3"/>
  <c r="X67" i="3"/>
  <c r="X99" i="3"/>
  <c r="X109" i="3"/>
  <c r="X76" i="3"/>
  <c r="X53" i="3"/>
  <c r="X51" i="3"/>
  <c r="X28" i="3"/>
  <c r="X30" i="3"/>
  <c r="X62" i="3"/>
  <c r="X94" i="3"/>
  <c r="X39" i="3"/>
  <c r="X45" i="3"/>
  <c r="X48" i="3"/>
  <c r="X112" i="3"/>
  <c r="X65" i="3"/>
  <c r="X24" i="3"/>
  <c r="X23" i="3"/>
  <c r="X22" i="3"/>
  <c r="X21" i="3"/>
  <c r="S64" i="4"/>
  <c r="U64" i="4" s="1"/>
  <c r="S57" i="4"/>
  <c r="U57" i="4" s="1"/>
  <c r="S97" i="4"/>
  <c r="U97" i="4" s="1"/>
  <c r="S60" i="4"/>
  <c r="U60" i="4" s="1"/>
  <c r="S113" i="4"/>
  <c r="U113" i="4" s="1"/>
  <c r="S22" i="4"/>
  <c r="U22" i="4" s="1"/>
  <c r="S86" i="4"/>
  <c r="U86" i="4" s="1"/>
  <c r="S47" i="4"/>
  <c r="U47" i="4" s="1"/>
  <c r="S95" i="4"/>
  <c r="U95" i="4" s="1"/>
  <c r="S116" i="4"/>
  <c r="U116" i="4" s="1"/>
  <c r="S101" i="4"/>
  <c r="U101" i="4" s="1"/>
  <c r="S28" i="4"/>
  <c r="U28" i="4" s="1"/>
  <c r="S54" i="4"/>
  <c r="U54" i="4" s="1"/>
  <c r="S102" i="4"/>
  <c r="U102" i="4" s="1"/>
  <c r="S31" i="4"/>
  <c r="U31" i="4" s="1"/>
  <c r="S79" i="4"/>
  <c r="U79" i="4" s="1"/>
  <c r="S111" i="4"/>
  <c r="U111" i="4" s="1"/>
  <c r="S100" i="4"/>
  <c r="U100" i="4" s="1"/>
  <c r="L119" i="3"/>
  <c r="S81" i="4"/>
  <c r="U81" i="4" s="1"/>
  <c r="S33" i="4"/>
  <c r="U33" i="4" s="1"/>
  <c r="S65" i="4"/>
  <c r="U65" i="4" s="1"/>
  <c r="S117" i="4"/>
  <c r="U117" i="4" s="1"/>
  <c r="S36" i="4"/>
  <c r="U36" i="4" s="1"/>
  <c r="S68" i="4"/>
  <c r="U68" i="4" s="1"/>
  <c r="S24" i="4"/>
  <c r="U24" i="4" s="1"/>
  <c r="S53" i="4"/>
  <c r="U53" i="4" s="1"/>
  <c r="S93" i="4"/>
  <c r="U93" i="4" s="1"/>
  <c r="S42" i="4"/>
  <c r="U42" i="4" s="1"/>
  <c r="S58" i="4"/>
  <c r="U58" i="4" s="1"/>
  <c r="S74" i="4"/>
  <c r="U74" i="4" s="1"/>
  <c r="S90" i="4"/>
  <c r="U90" i="4" s="1"/>
  <c r="S106" i="4"/>
  <c r="U106" i="4" s="1"/>
  <c r="S35" i="4"/>
  <c r="U35" i="4" s="1"/>
  <c r="S51" i="4"/>
  <c r="U51" i="4" s="1"/>
  <c r="S67" i="4"/>
  <c r="U67" i="4" s="1"/>
  <c r="S83" i="4"/>
  <c r="U83" i="4" s="1"/>
  <c r="S99" i="4"/>
  <c r="U99" i="4" s="1"/>
  <c r="S115" i="4"/>
  <c r="U115" i="4" s="1"/>
  <c r="S88" i="4"/>
  <c r="U88" i="4" s="1"/>
  <c r="S104" i="4"/>
  <c r="U104" i="4" s="1"/>
  <c r="S25" i="4"/>
  <c r="U25" i="4" s="1"/>
  <c r="S105" i="4"/>
  <c r="U105" i="4" s="1"/>
  <c r="S45" i="4"/>
  <c r="U45" i="4" s="1"/>
  <c r="S77" i="4"/>
  <c r="U77" i="4" s="1"/>
  <c r="S38" i="4"/>
  <c r="U38" i="4" s="1"/>
  <c r="S70" i="4"/>
  <c r="U70" i="4" s="1"/>
  <c r="S118" i="4"/>
  <c r="U118" i="4" s="1"/>
  <c r="S63" i="4"/>
  <c r="U63" i="4" s="1"/>
  <c r="S84" i="4"/>
  <c r="U84" i="4" s="1"/>
  <c r="U119" i="3"/>
  <c r="S41" i="4"/>
  <c r="U41" i="4" s="1"/>
  <c r="S73" i="4"/>
  <c r="U73" i="4" s="1"/>
  <c r="S40" i="4"/>
  <c r="U40" i="4" s="1"/>
  <c r="S44" i="4"/>
  <c r="U44" i="4" s="1"/>
  <c r="S76" i="4"/>
  <c r="U76" i="4" s="1"/>
  <c r="S48" i="4"/>
  <c r="U48" i="4" s="1"/>
  <c r="S29" i="4"/>
  <c r="U29" i="4" s="1"/>
  <c r="S61" i="4"/>
  <c r="U61" i="4" s="1"/>
  <c r="S109" i="4"/>
  <c r="U109" i="4" s="1"/>
  <c r="S30" i="4"/>
  <c r="U30" i="4" s="1"/>
  <c r="S46" i="4"/>
  <c r="U46" i="4" s="1"/>
  <c r="S62" i="4"/>
  <c r="U62" i="4" s="1"/>
  <c r="S78" i="4"/>
  <c r="U78" i="4" s="1"/>
  <c r="S94" i="4"/>
  <c r="U94" i="4" s="1"/>
  <c r="S110" i="4"/>
  <c r="U110" i="4" s="1"/>
  <c r="S23" i="4"/>
  <c r="U23" i="4" s="1"/>
  <c r="S39" i="4"/>
  <c r="U39" i="4" s="1"/>
  <c r="S55" i="4"/>
  <c r="U55" i="4" s="1"/>
  <c r="S71" i="4"/>
  <c r="U71" i="4" s="1"/>
  <c r="S87" i="4"/>
  <c r="U87" i="4" s="1"/>
  <c r="S103" i="4"/>
  <c r="U103" i="4" s="1"/>
  <c r="S119" i="4"/>
  <c r="U119" i="4" s="1"/>
  <c r="S92" i="4"/>
  <c r="U92" i="4" s="1"/>
  <c r="S108" i="4"/>
  <c r="U108" i="4" s="1"/>
  <c r="S32" i="4"/>
  <c r="U32" i="4" s="1"/>
  <c r="S49" i="4"/>
  <c r="U49" i="4" s="1"/>
  <c r="S85" i="4"/>
  <c r="U85" i="4" s="1"/>
  <c r="S56" i="4"/>
  <c r="U56" i="4" s="1"/>
  <c r="S52" i="4"/>
  <c r="U52" i="4" s="1"/>
  <c r="S89" i="4"/>
  <c r="U89" i="4" s="1"/>
  <c r="S72" i="4"/>
  <c r="U72" i="4" s="1"/>
  <c r="S37" i="4"/>
  <c r="U37" i="4" s="1"/>
  <c r="S69" i="4"/>
  <c r="U69" i="4" s="1"/>
  <c r="S34" i="4"/>
  <c r="U34" i="4" s="1"/>
  <c r="S50" i="4"/>
  <c r="U50" i="4" s="1"/>
  <c r="S66" i="4"/>
  <c r="U66" i="4" s="1"/>
  <c r="S82" i="4"/>
  <c r="U82" i="4" s="1"/>
  <c r="S98" i="4"/>
  <c r="U98" i="4" s="1"/>
  <c r="S114" i="4"/>
  <c r="U114" i="4" s="1"/>
  <c r="S27" i="4"/>
  <c r="U27" i="4" s="1"/>
  <c r="S43" i="4"/>
  <c r="U43" i="4" s="1"/>
  <c r="S59" i="4"/>
  <c r="U59" i="4" s="1"/>
  <c r="S75" i="4"/>
  <c r="U75" i="4" s="1"/>
  <c r="S91" i="4"/>
  <c r="U91" i="4" s="1"/>
  <c r="S107" i="4"/>
  <c r="U107" i="4" s="1"/>
  <c r="S80" i="4"/>
  <c r="U80" i="4" s="1"/>
  <c r="S96" i="4"/>
  <c r="U96" i="4" s="1"/>
  <c r="S112" i="4"/>
  <c r="U112" i="4" s="1"/>
  <c r="S21" i="4" l="1"/>
  <c r="U21" i="4" s="1"/>
  <c r="W21" i="4" s="1"/>
  <c r="T21" i="4"/>
  <c r="T20" i="4"/>
  <c r="O20" i="4"/>
  <c r="S20" i="4"/>
  <c r="Y19" i="3"/>
  <c r="Z22" i="3"/>
  <c r="AB22" i="3" s="1"/>
  <c r="Z94" i="3"/>
  <c r="AB94" i="3" s="1"/>
  <c r="Z99" i="3"/>
  <c r="AB99" i="3" s="1"/>
  <c r="Z72" i="3"/>
  <c r="AB72" i="3" s="1"/>
  <c r="Z74" i="3"/>
  <c r="AB74" i="3" s="1"/>
  <c r="Z114" i="3"/>
  <c r="AB114" i="3" s="1"/>
  <c r="Z89" i="3"/>
  <c r="AB89" i="3" s="1"/>
  <c r="Z55" i="3"/>
  <c r="AB55" i="3" s="1"/>
  <c r="Z102" i="3"/>
  <c r="AB102" i="3" s="1"/>
  <c r="Z107" i="3"/>
  <c r="AB107" i="3" s="1"/>
  <c r="Z23" i="3"/>
  <c r="AB23" i="3" s="1"/>
  <c r="Z53" i="3"/>
  <c r="AB53" i="3" s="1"/>
  <c r="Z106" i="3"/>
  <c r="AB106" i="3" s="1"/>
  <c r="Z118" i="3"/>
  <c r="AB118" i="3" s="1"/>
  <c r="Z85" i="3"/>
  <c r="AB85" i="3" s="1"/>
  <c r="Z115" i="3"/>
  <c r="AB115" i="3" s="1"/>
  <c r="Z110" i="3"/>
  <c r="AB110" i="3" s="1"/>
  <c r="Z70" i="3"/>
  <c r="AB70" i="3" s="1"/>
  <c r="Z75" i="3"/>
  <c r="AB75" i="3" s="1"/>
  <c r="Z24" i="3"/>
  <c r="AB24" i="3" s="1"/>
  <c r="Z45" i="3"/>
  <c r="AB45" i="3" s="1"/>
  <c r="Z30" i="3"/>
  <c r="AB30" i="3" s="1"/>
  <c r="Z76" i="3"/>
  <c r="AB76" i="3" s="1"/>
  <c r="Z90" i="3"/>
  <c r="AB90" i="3" s="1"/>
  <c r="Z49" i="3"/>
  <c r="AB49" i="3" s="1"/>
  <c r="Z29" i="3"/>
  <c r="AB29" i="3" s="1"/>
  <c r="Z86" i="3"/>
  <c r="AB86" i="3" s="1"/>
  <c r="Z41" i="3"/>
  <c r="AB41" i="3" s="1"/>
  <c r="Z91" i="3"/>
  <c r="AB91" i="3" s="1"/>
  <c r="Z50" i="3"/>
  <c r="AB50" i="3" s="1"/>
  <c r="Z42" i="3"/>
  <c r="AB42" i="3" s="1"/>
  <c r="Z77" i="3"/>
  <c r="AB77" i="3" s="1"/>
  <c r="Z46" i="3"/>
  <c r="AB46" i="3" s="1"/>
  <c r="Z111" i="3"/>
  <c r="AB111" i="3" s="1"/>
  <c r="Z38" i="3"/>
  <c r="AB38" i="3" s="1"/>
  <c r="Z52" i="3"/>
  <c r="AB52" i="3" s="1"/>
  <c r="Z43" i="3"/>
  <c r="AB43" i="3" s="1"/>
  <c r="Z112" i="3"/>
  <c r="AB112" i="3" s="1"/>
  <c r="Z51" i="3"/>
  <c r="AB51" i="3" s="1"/>
  <c r="Z26" i="3"/>
  <c r="AB26" i="3" s="1"/>
  <c r="Z63" i="3"/>
  <c r="AB63" i="3" s="1"/>
  <c r="Z36" i="3"/>
  <c r="AB36" i="3" s="1"/>
  <c r="Z64" i="3"/>
  <c r="AB64" i="3" s="1"/>
  <c r="Z81" i="3"/>
  <c r="AB81" i="3" s="1"/>
  <c r="Z116" i="3"/>
  <c r="AB116" i="3" s="1"/>
  <c r="Z66" i="3"/>
  <c r="AB66" i="3" s="1"/>
  <c r="Z48" i="3"/>
  <c r="AB48" i="3" s="1"/>
  <c r="Z62" i="3"/>
  <c r="AB62" i="3" s="1"/>
  <c r="Z67" i="3"/>
  <c r="AB67" i="3" s="1"/>
  <c r="Z40" i="3"/>
  <c r="AB40" i="3" s="1"/>
  <c r="Z105" i="3"/>
  <c r="AB105" i="3" s="1"/>
  <c r="Z82" i="3"/>
  <c r="AB82" i="3" s="1"/>
  <c r="Z32" i="3"/>
  <c r="AB32" i="3" s="1"/>
  <c r="Z56" i="3"/>
  <c r="AB56" i="3" s="1"/>
  <c r="Z84" i="3"/>
  <c r="AB84" i="3" s="1"/>
  <c r="Z34" i="3"/>
  <c r="AB34" i="3" s="1"/>
  <c r="Z21" i="3"/>
  <c r="AB21" i="3" s="1"/>
  <c r="Z65" i="3"/>
  <c r="AB65" i="3" s="1"/>
  <c r="Z39" i="3"/>
  <c r="AB39" i="3" s="1"/>
  <c r="Z28" i="3"/>
  <c r="AB28" i="3" s="1"/>
  <c r="Z109" i="3"/>
  <c r="AB109" i="3" s="1"/>
  <c r="Z58" i="3"/>
  <c r="AB58" i="3" s="1"/>
  <c r="Z104" i="3"/>
  <c r="AB104" i="3" s="1"/>
  <c r="Z95" i="3"/>
  <c r="AB95" i="3" s="1"/>
  <c r="Z54" i="3"/>
  <c r="AB54" i="3" s="1"/>
  <c r="Z100" i="3"/>
  <c r="AB100" i="3" s="1"/>
  <c r="Z59" i="3"/>
  <c r="AB59" i="3" s="1"/>
  <c r="Z78" i="3"/>
  <c r="AB78" i="3" s="1"/>
  <c r="Z96" i="3"/>
  <c r="AB96" i="3" s="1"/>
  <c r="Z87" i="3"/>
  <c r="AB87" i="3" s="1"/>
  <c r="Z83" i="3"/>
  <c r="AB83" i="3" s="1"/>
  <c r="Z79" i="3"/>
  <c r="AB79" i="3" s="1"/>
  <c r="Z73" i="3"/>
  <c r="AB73" i="3" s="1"/>
  <c r="Z57" i="3"/>
  <c r="AB57" i="3" s="1"/>
  <c r="Z98" i="3"/>
  <c r="AB98" i="3" s="1"/>
  <c r="S26" i="4"/>
  <c r="U26" i="4" s="1"/>
  <c r="W26" i="4" s="1"/>
  <c r="T26" i="4"/>
  <c r="W17" i="3"/>
  <c r="R17" i="4"/>
  <c r="N17" i="4"/>
  <c r="W75" i="4"/>
  <c r="W114" i="4"/>
  <c r="W50" i="4"/>
  <c r="W72" i="4"/>
  <c r="W56" i="4"/>
  <c r="W108" i="4"/>
  <c r="W87" i="4"/>
  <c r="W23" i="4"/>
  <c r="W62" i="4"/>
  <c r="W61" i="4"/>
  <c r="W44" i="4"/>
  <c r="W70" i="4"/>
  <c r="W105" i="4"/>
  <c r="W115" i="4"/>
  <c r="W51" i="4"/>
  <c r="W74" i="4"/>
  <c r="W93" i="4"/>
  <c r="W68" i="4"/>
  <c r="W33" i="4"/>
  <c r="W111" i="4"/>
  <c r="W54" i="4"/>
  <c r="W95" i="4"/>
  <c r="W113" i="4"/>
  <c r="W64" i="4"/>
  <c r="W80" i="4"/>
  <c r="W59" i="4"/>
  <c r="W98" i="4"/>
  <c r="W34" i="4"/>
  <c r="W89" i="4"/>
  <c r="W85" i="4"/>
  <c r="W92" i="4"/>
  <c r="W71" i="4"/>
  <c r="W110" i="4"/>
  <c r="W46" i="4"/>
  <c r="W29" i="4"/>
  <c r="W40" i="4"/>
  <c r="W84" i="4"/>
  <c r="W38" i="4"/>
  <c r="W25" i="4"/>
  <c r="W99" i="4"/>
  <c r="W35" i="4"/>
  <c r="W58" i="4"/>
  <c r="W53" i="4"/>
  <c r="W36" i="4"/>
  <c r="W81" i="4"/>
  <c r="W79" i="4"/>
  <c r="W28" i="4"/>
  <c r="W47" i="4"/>
  <c r="W60" i="4"/>
  <c r="W107" i="4"/>
  <c r="W43" i="4"/>
  <c r="W82" i="4"/>
  <c r="W69" i="4"/>
  <c r="W52" i="4"/>
  <c r="W49" i="4"/>
  <c r="W119" i="4"/>
  <c r="W55" i="4"/>
  <c r="W94" i="4"/>
  <c r="W30" i="4"/>
  <c r="W48" i="4"/>
  <c r="W73" i="4"/>
  <c r="W63" i="4"/>
  <c r="W77" i="4"/>
  <c r="W104" i="4"/>
  <c r="W83" i="4"/>
  <c r="W106" i="4"/>
  <c r="W42" i="4"/>
  <c r="W117" i="4"/>
  <c r="W31" i="4"/>
  <c r="W101" i="4"/>
  <c r="W86" i="4"/>
  <c r="W97" i="4"/>
  <c r="W112" i="4"/>
  <c r="W91" i="4"/>
  <c r="W27" i="4"/>
  <c r="W66" i="4"/>
  <c r="W37" i="4"/>
  <c r="W32" i="4"/>
  <c r="W103" i="4"/>
  <c r="W39" i="4"/>
  <c r="W78" i="4"/>
  <c r="W109" i="4"/>
  <c r="W76" i="4"/>
  <c r="W41" i="4"/>
  <c r="W118" i="4"/>
  <c r="W45" i="4"/>
  <c r="W88" i="4"/>
  <c r="W67" i="4"/>
  <c r="W90" i="4"/>
  <c r="W24" i="4"/>
  <c r="W65" i="4"/>
  <c r="W100" i="4"/>
  <c r="W102" i="4"/>
  <c r="W116" i="4"/>
  <c r="W57" i="4"/>
  <c r="N119" i="3"/>
  <c r="U7" i="3" s="1"/>
  <c r="O19" i="3"/>
  <c r="O17" i="3" s="1"/>
  <c r="X19" i="3"/>
  <c r="W119" i="3"/>
  <c r="W96" i="4"/>
  <c r="W22" i="4"/>
  <c r="N120" i="4"/>
  <c r="T7" i="4" s="1"/>
  <c r="T8" i="4" s="1"/>
  <c r="T9" i="4" s="1"/>
  <c r="X80" i="3"/>
  <c r="X103" i="3"/>
  <c r="X93" i="3"/>
  <c r="X44" i="3"/>
  <c r="X113" i="3"/>
  <c r="X27" i="3"/>
  <c r="X97" i="3"/>
  <c r="X88" i="3"/>
  <c r="X71" i="3"/>
  <c r="X35" i="3"/>
  <c r="X92" i="3"/>
  <c r="X101" i="3"/>
  <c r="X31" i="3"/>
  <c r="X60" i="3"/>
  <c r="X25" i="3"/>
  <c r="X33" i="3"/>
  <c r="X47" i="3"/>
  <c r="X117" i="3"/>
  <c r="X108" i="3"/>
  <c r="X37" i="3"/>
  <c r="X69" i="3"/>
  <c r="X68" i="3"/>
  <c r="X61" i="3"/>
  <c r="X20" i="3"/>
  <c r="R120" i="4"/>
  <c r="U7" i="4" s="1"/>
  <c r="U8" i="4" s="1"/>
  <c r="U9" i="4" s="1"/>
  <c r="U8" i="3" l="1"/>
  <c r="U9" i="3" s="1"/>
  <c r="U20" i="4"/>
  <c r="U17" i="4" s="1"/>
  <c r="W17" i="4" s="1"/>
  <c r="Z19" i="3"/>
  <c r="Z47" i="3"/>
  <c r="AB47" i="3" s="1"/>
  <c r="Z71" i="3"/>
  <c r="AB71" i="3" s="1"/>
  <c r="Z80" i="3"/>
  <c r="AB80" i="3" s="1"/>
  <c r="Z37" i="3"/>
  <c r="AB37" i="3" s="1"/>
  <c r="Z101" i="3"/>
  <c r="AB101" i="3" s="1"/>
  <c r="Z61" i="3"/>
  <c r="AB61" i="3" s="1"/>
  <c r="Z69" i="3"/>
  <c r="AB69" i="3" s="1"/>
  <c r="Z31" i="3"/>
  <c r="AB31" i="3" s="1"/>
  <c r="Z113" i="3"/>
  <c r="AB113" i="3" s="1"/>
  <c r="Z33" i="3"/>
  <c r="AB33" i="3" s="1"/>
  <c r="Z88" i="3"/>
  <c r="AB88" i="3" s="1"/>
  <c r="Z44" i="3"/>
  <c r="AB44" i="3" s="1"/>
  <c r="Z108" i="3"/>
  <c r="AB108" i="3" s="1"/>
  <c r="Z25" i="3"/>
  <c r="AB25" i="3" s="1"/>
  <c r="Z92" i="3"/>
  <c r="AB92" i="3" s="1"/>
  <c r="Z97" i="3"/>
  <c r="AB97" i="3" s="1"/>
  <c r="Z93" i="3"/>
  <c r="AB93" i="3" s="1"/>
  <c r="Z68" i="3"/>
  <c r="AB68" i="3" s="1"/>
  <c r="Z117" i="3"/>
  <c r="AB117" i="3" s="1"/>
  <c r="Z60" i="3"/>
  <c r="AB60" i="3" s="1"/>
  <c r="Z35" i="3"/>
  <c r="AB35" i="3" s="1"/>
  <c r="Z27" i="3"/>
  <c r="AB27" i="3" s="1"/>
  <c r="Z103" i="3"/>
  <c r="AB103" i="3" s="1"/>
  <c r="V7" i="4"/>
  <c r="W7" i="4" s="1"/>
  <c r="Z20" i="3"/>
  <c r="AB20" i="3" s="1"/>
  <c r="T17" i="4"/>
  <c r="Y17" i="3"/>
  <c r="S17" i="4"/>
  <c r="O119" i="3"/>
  <c r="U10" i="3" s="1"/>
  <c r="O120" i="4"/>
  <c r="T10" i="4" s="1"/>
  <c r="O17" i="4"/>
  <c r="X17" i="3"/>
  <c r="S120" i="4"/>
  <c r="U10" i="4" s="1"/>
  <c r="Y119" i="3"/>
  <c r="X119" i="3"/>
  <c r="V8" i="4"/>
  <c r="Z8" i="4"/>
  <c r="T120" i="4"/>
  <c r="AA7" i="3" l="1"/>
  <c r="V10" i="4"/>
  <c r="Z17" i="3"/>
  <c r="AB17" i="3" s="1"/>
  <c r="Z119" i="3"/>
  <c r="AB119" i="3" s="1"/>
  <c r="AB19" i="3"/>
  <c r="V10" i="3"/>
  <c r="W10" i="3" s="1"/>
  <c r="V7" i="3"/>
  <c r="W20" i="4"/>
  <c r="U120" i="4"/>
  <c r="W120" i="4" s="1"/>
  <c r="Z9" i="4"/>
  <c r="V9" i="4"/>
  <c r="Z7" i="4"/>
  <c r="AA8" i="4" s="1"/>
  <c r="W7" i="3" l="1"/>
  <c r="X7" i="3" s="1"/>
  <c r="V8" i="3"/>
  <c r="V9" i="3" s="1"/>
  <c r="AA9" i="4"/>
  <c r="W8" i="3" l="1"/>
  <c r="AA9" i="3" s="1"/>
  <c r="AB9" i="3" s="1"/>
  <c r="W9" i="3"/>
  <c r="AA8" i="3"/>
  <c r="AB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DGEG</author>
  </authors>
  <commentList>
    <comment ref="M13" authorId="0" shapeId="0" xr:uid="{1AF51D05-B489-4B34-9E11-7197D86A3A2F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14" authorId="0" shapeId="0" xr:uid="{C083EFC7-0AFD-4291-8C59-C0636267309B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15" authorId="0" shapeId="0" xr:uid="{86B53A41-9468-4595-B6E9-141C168B6880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16" authorId="0" shapeId="0" xr:uid="{FFFEE2F0-05B9-4D35-908C-0F6E72518737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17" authorId="0" shapeId="0" xr:uid="{FF878AD8-8A6C-4430-ADFF-6333E2BAF4F1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18" authorId="0" shapeId="0" xr:uid="{ABEF63C0-0914-460F-932E-E9A4FD8565A3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19" authorId="0" shapeId="0" xr:uid="{EC7B70E9-35F0-4657-A591-FE82450E991E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68" authorId="0" shapeId="0" xr:uid="{556DD6D2-56EC-4068-B9C5-E8A50DCE2DB0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69" authorId="0" shapeId="0" xr:uid="{A1E3E88A-AD9C-44C1-91C5-04326EEF2CCD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70" authorId="0" shapeId="0" xr:uid="{5358010F-ADDB-43E7-83D0-0B4065FDE9C6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71" authorId="0" shapeId="0" xr:uid="{80F46688-9304-4E56-BAAA-E2AC4E54FA6A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72" authorId="0" shapeId="0" xr:uid="{CCCE9964-171E-4B5A-A323-7CFA651D9BE9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  <comment ref="M73" authorId="0" shapeId="0" xr:uid="{20F5CF66-D68E-4127-97D7-C7321E23E1F2}">
      <text>
        <r>
          <rPr>
            <sz val="9"/>
            <color indexed="81"/>
            <rFont val="Tahoma"/>
            <charset val="1"/>
          </rPr>
          <t>REGULAMENTO (CE) N.o 245/2009 DA COMISSÃO
de 18 de Março de 2009. Anexo III.</t>
        </r>
      </text>
    </comment>
  </commentList>
</comments>
</file>

<file path=xl/sharedStrings.xml><?xml version="1.0" encoding="utf-8"?>
<sst xmlns="http://schemas.openxmlformats.org/spreadsheetml/2006/main" count="709" uniqueCount="170">
  <si>
    <t>SUBSTITUIÇÃO DE ILUMINAÇÃO</t>
  </si>
  <si>
    <t>SITUAÇÃO ATUAL</t>
  </si>
  <si>
    <t>SITUAÇÃO FUTURA</t>
  </si>
  <si>
    <t>ECONOMIAS</t>
  </si>
  <si>
    <t>Consumo anual</t>
  </si>
  <si>
    <t>Situação atual</t>
  </si>
  <si>
    <t>Situação futura</t>
  </si>
  <si>
    <t>Economia</t>
  </si>
  <si>
    <t>ID</t>
  </si>
  <si>
    <t>Localização</t>
  </si>
  <si>
    <t>Potência em lâmpada(s) (W)</t>
  </si>
  <si>
    <t>Potência da lâmpada (W)</t>
  </si>
  <si>
    <t>Lâmpadas por luminária</t>
  </si>
  <si>
    <t>Potência por luminária (W)</t>
  </si>
  <si>
    <t>Quantidade de luminárias</t>
  </si>
  <si>
    <t>Potência total instalada (kW)</t>
  </si>
  <si>
    <t>Potência por luminária
(W)</t>
  </si>
  <si>
    <t>Potência total instalada
(kW)</t>
  </si>
  <si>
    <t>Investimento (€)</t>
  </si>
  <si>
    <t>Selecione</t>
  </si>
  <si>
    <t>CONTROLO DE FUNCIONAMENTO DA ILUMINAÇÃO</t>
  </si>
  <si>
    <t>Eletrónico</t>
  </si>
  <si>
    <t>Ferromagnético</t>
  </si>
  <si>
    <t>LED</t>
  </si>
  <si>
    <t>N.º luminárias</t>
  </si>
  <si>
    <t>Fluorescente tubular T8</t>
  </si>
  <si>
    <t>N.º lâmpadas/luminária</t>
  </si>
  <si>
    <t>Fluorescente tubular T5</t>
  </si>
  <si>
    <t>N.º lâmpadas</t>
  </si>
  <si>
    <t>Relógio astronómico</t>
  </si>
  <si>
    <t>Fluorescente compacta</t>
  </si>
  <si>
    <t>Descarga</t>
  </si>
  <si>
    <t>Halogéneo</t>
  </si>
  <si>
    <t>Incandescente</t>
  </si>
  <si>
    <t>Outra</t>
  </si>
  <si>
    <t>FT8 BFM 1x18 W</t>
  </si>
  <si>
    <t>FT8 BFM 2x18 W</t>
  </si>
  <si>
    <t>FT8 BFM 4x18 W</t>
  </si>
  <si>
    <t>FT8 BFM 1x36 W</t>
  </si>
  <si>
    <t>FT8 BFM 2x36 W</t>
  </si>
  <si>
    <t>FT8 BFM 1x58 W</t>
  </si>
  <si>
    <t>FT8 BFM 2x58 W</t>
  </si>
  <si>
    <t>FT8 BE 1x18 W</t>
  </si>
  <si>
    <t>FT8 BE 2x18 W</t>
  </si>
  <si>
    <t>FT8 BE 4x18 W</t>
  </si>
  <si>
    <t>FT8 BE 1x36 W</t>
  </si>
  <si>
    <t>FT8 BE 2x36 W</t>
  </si>
  <si>
    <t>FT8 BE 1x58 W</t>
  </si>
  <si>
    <t>FT8 BE 2x58 W</t>
  </si>
  <si>
    <t>FT5 1x21 W</t>
  </si>
  <si>
    <t>FT5 1x24 W</t>
  </si>
  <si>
    <t>FT5 1x28 W</t>
  </si>
  <si>
    <t>FT5 1x35 W</t>
  </si>
  <si>
    <t>FT5 1x39 W</t>
  </si>
  <si>
    <t>FT5 1x49 W</t>
  </si>
  <si>
    <t>FT5 1x54 W</t>
  </si>
  <si>
    <t>VM AP 50 W</t>
  </si>
  <si>
    <t>VM AP 80 W</t>
  </si>
  <si>
    <t>VM AP 125 W</t>
  </si>
  <si>
    <t>VM AP 250 W</t>
  </si>
  <si>
    <t>VM AP 400 W</t>
  </si>
  <si>
    <t>VM AP 700 W</t>
  </si>
  <si>
    <t>VM AP 1000 W</t>
  </si>
  <si>
    <t>VS BP 35 W</t>
  </si>
  <si>
    <t>VS BP 55 W</t>
  </si>
  <si>
    <t>VS BP 90 W</t>
  </si>
  <si>
    <t>VS BP 135 W</t>
  </si>
  <si>
    <t>VS BP 180 W</t>
  </si>
  <si>
    <t>VS AP 50 W</t>
  </si>
  <si>
    <t>VS AP 70 W</t>
  </si>
  <si>
    <t>VS AP 100 W</t>
  </si>
  <si>
    <t>VS AP 150 W</t>
  </si>
  <si>
    <t>VS AP 250 W</t>
  </si>
  <si>
    <t>VS AP 400 W</t>
  </si>
  <si>
    <t>VS AP 1000 W</t>
  </si>
  <si>
    <t>IM 70 W</t>
  </si>
  <si>
    <t>IM 150W</t>
  </si>
  <si>
    <t>IM 250 W</t>
  </si>
  <si>
    <t>IM 400 W</t>
  </si>
  <si>
    <t>IM 1000 W</t>
  </si>
  <si>
    <t>IM 2000 W</t>
  </si>
  <si>
    <t>----</t>
  </si>
  <si>
    <t>Sensor de Presença</t>
  </si>
  <si>
    <t>FT5 1x14 W</t>
  </si>
  <si>
    <t>SUBSTITUIÇÃO DE ILUMINAÇÃO PARA TECNOLOGIA LED</t>
  </si>
  <si>
    <t>Classe:</t>
  </si>
  <si>
    <t>B2</t>
  </si>
  <si>
    <t>36W x 2</t>
  </si>
  <si>
    <t>58W x 2</t>
  </si>
  <si>
    <r>
      <t xml:space="preserve">CONTROLO DO FUNCIONAMENTO DA ILUMINAÇÃO
</t>
    </r>
    <r>
      <rPr>
        <b/>
        <sz val="11"/>
        <color theme="1"/>
        <rFont val="Calibri"/>
        <family val="2"/>
      </rPr>
      <t>(apenas ao nível horário)</t>
    </r>
  </si>
  <si>
    <t>FC BFM 1x26W</t>
  </si>
  <si>
    <t>FC BFM 1x18W</t>
  </si>
  <si>
    <t>FC BFM 1x36W</t>
  </si>
  <si>
    <t>FC BFM 1x36W 2G11</t>
  </si>
  <si>
    <t>FC BE 1x18W</t>
  </si>
  <si>
    <t>FC BE 1x26W</t>
  </si>
  <si>
    <t>FC BE 1x36W</t>
  </si>
  <si>
    <t>FC BE 1x36W 2G11</t>
  </si>
  <si>
    <t>FC BE 1x55W</t>
  </si>
  <si>
    <t>FC BE 1x55W 2G11</t>
  </si>
  <si>
    <t>FC BE 2x55W 2G11</t>
  </si>
  <si>
    <t>FC BE 3x55W 2G11</t>
  </si>
  <si>
    <t>FC BE 2x36W 2G11</t>
  </si>
  <si>
    <t>FC BFM 2x36W 2G11</t>
  </si>
  <si>
    <t>2 x 26W</t>
  </si>
  <si>
    <t>2 x 36W</t>
  </si>
  <si>
    <t>FC E14/E27</t>
  </si>
  <si>
    <t>Perdas (W)</t>
  </si>
  <si>
    <t>Total (W):</t>
  </si>
  <si>
    <r>
      <t>(€/kW</t>
    </r>
    <r>
      <rPr>
        <sz val="11"/>
        <color theme="1"/>
        <rFont val="Wingdings"/>
        <charset val="2"/>
      </rPr>
      <t></t>
    </r>
    <r>
      <rPr>
        <sz val="11"/>
        <color theme="1"/>
        <rFont val="Calibri"/>
        <family val="2"/>
      </rPr>
      <t>h)</t>
    </r>
  </si>
  <si>
    <t>FC BFM 1x18W G24</t>
  </si>
  <si>
    <t>FC BFM 2x18W G24</t>
  </si>
  <si>
    <t>FC BFM 1x26W G24</t>
  </si>
  <si>
    <t>FC BFM 2x26W G24</t>
  </si>
  <si>
    <t>FC BE 1x18W G24</t>
  </si>
  <si>
    <t>FC BE 2x18W G24</t>
  </si>
  <si>
    <t>FC BE 1x26W G24</t>
  </si>
  <si>
    <t>FC BE 2x26W G24</t>
  </si>
  <si>
    <t>Sensor Crepuscular</t>
  </si>
  <si>
    <t>Sistema de
controlo</t>
  </si>
  <si>
    <t>Perdas no(s) balastro(s) na luminária
(W)</t>
  </si>
  <si>
    <t>Tipo de
lâmpada</t>
  </si>
  <si>
    <t>SITUAÇÃO ATUAL - ILUMINAÇÃO A SUBSTITUIR</t>
  </si>
  <si>
    <t>SITUAÇÃO FUTURA - ILUMINAÇÃO LED A ADQUIRIR</t>
  </si>
  <si>
    <t>AVALIAÇÃO ECONÓMICA</t>
  </si>
  <si>
    <t>-</t>
  </si>
  <si>
    <t>TOTAL</t>
  </si>
  <si>
    <t>Custo energético médio  (€/kWh)</t>
  </si>
  <si>
    <t>Energia final (kWh)</t>
  </si>
  <si>
    <t>Energia primária (tep)</t>
  </si>
  <si>
    <t>Custo energético anual (€)</t>
  </si>
  <si>
    <t>Consumo anual
(kWh)</t>
  </si>
  <si>
    <t>Custo energético anual
(€)</t>
  </si>
  <si>
    <t>Consumo energético anual
(kWh)</t>
  </si>
  <si>
    <t>Economia de energia anual (kWh)</t>
  </si>
  <si>
    <t>Economia de custos anual (€)</t>
  </si>
  <si>
    <t>SITUAÇÃO ATUAL - ILUMINAÇÃO E PERÍODO DE FUNCIONAMENTO</t>
  </si>
  <si>
    <t>SITUAÇÃO FUTURA - CONTROLO DO FUNCIONAMENTO DA ILUMINAÇÃO</t>
  </si>
  <si>
    <t>Economia de custos anual
(€)</t>
  </si>
  <si>
    <t>Investimento
(€)</t>
  </si>
  <si>
    <t>SITUAÇÃO
ATUAL</t>
  </si>
  <si>
    <t>Relógio</t>
  </si>
  <si>
    <t>Tipo de
luminária</t>
  </si>
  <si>
    <t>Potência da lâmpada LED
(W)</t>
  </si>
  <si>
    <t>Período de retorno do investimento
(anos)</t>
  </si>
  <si>
    <t>Tempo de funcionamento anual
(horas)</t>
  </si>
  <si>
    <r>
      <rPr>
        <b/>
        <u/>
        <sz val="8"/>
        <color rgb="FF000000"/>
        <rFont val="Aptos Narrow"/>
        <family val="2"/>
        <scheme val="minor"/>
      </rPr>
      <t>Lista de Siglas</t>
    </r>
    <r>
      <rPr>
        <u/>
        <sz val="8"/>
        <color rgb="FF000000"/>
        <rFont val="Aptos Narrow"/>
        <family val="2"/>
        <scheme val="minor"/>
      </rPr>
      <t>:</t>
    </r>
    <r>
      <rPr>
        <sz val="8"/>
        <color rgb="FF000000"/>
        <rFont val="Aptos Narrow"/>
        <family val="2"/>
        <scheme val="minor"/>
      </rPr>
      <t xml:space="preserve"> </t>
    </r>
    <r>
      <rPr>
        <b/>
        <sz val="8"/>
        <color rgb="FF000000"/>
        <rFont val="Aptos Narrow"/>
        <family val="2"/>
        <scheme val="minor"/>
      </rPr>
      <t>FT8 BFM</t>
    </r>
    <r>
      <rPr>
        <sz val="8"/>
        <color rgb="FF000000"/>
        <rFont val="Aptos Narrow"/>
        <family val="2"/>
        <scheme val="minor"/>
      </rPr>
      <t xml:space="preserve">: Fluorescente Tubular T8 com Balastro Ferromagnético; </t>
    </r>
    <r>
      <rPr>
        <b/>
        <sz val="8"/>
        <color rgb="FF000000"/>
        <rFont val="Aptos Narrow"/>
        <family val="2"/>
        <scheme val="minor"/>
      </rPr>
      <t>FT8 BE</t>
    </r>
    <r>
      <rPr>
        <sz val="8"/>
        <color rgb="FF000000"/>
        <rFont val="Aptos Narrow"/>
        <family val="2"/>
        <scheme val="minor"/>
      </rPr>
      <t xml:space="preserve">: Fluorescente Tubular T8 com Balastro Eletrónico; </t>
    </r>
    <r>
      <rPr>
        <b/>
        <sz val="8"/>
        <color rgb="FF000000"/>
        <rFont val="Aptos Narrow"/>
        <family val="2"/>
        <scheme val="minor"/>
      </rPr>
      <t>FT5</t>
    </r>
    <r>
      <rPr>
        <sz val="8"/>
        <color rgb="FF000000"/>
        <rFont val="Aptos Narrow"/>
        <family val="2"/>
        <scheme val="minor"/>
      </rPr>
      <t xml:space="preserve">: Fluorescente Tubular T5; </t>
    </r>
    <r>
      <rPr>
        <b/>
        <sz val="8"/>
        <color rgb="FF000000"/>
        <rFont val="Aptos Narrow"/>
        <family val="2"/>
        <scheme val="minor"/>
      </rPr>
      <t>VM</t>
    </r>
    <r>
      <rPr>
        <sz val="8"/>
        <color rgb="FF000000"/>
        <rFont val="Aptos Narrow"/>
        <family val="2"/>
        <scheme val="minor"/>
      </rPr>
      <t xml:space="preserve"> </t>
    </r>
    <r>
      <rPr>
        <b/>
        <sz val="8"/>
        <color rgb="FF000000"/>
        <rFont val="Aptos Narrow"/>
        <family val="2"/>
        <scheme val="minor"/>
      </rPr>
      <t>AP</t>
    </r>
    <r>
      <rPr>
        <sz val="8"/>
        <color rgb="FF000000"/>
        <rFont val="Aptos Narrow"/>
        <family val="2"/>
        <scheme val="minor"/>
      </rPr>
      <t xml:space="preserve">: Vapor de Mercúrio a Alta Pressão; </t>
    </r>
    <r>
      <rPr>
        <b/>
        <sz val="8"/>
        <color rgb="FF000000"/>
        <rFont val="Aptos Narrow"/>
        <family val="2"/>
        <scheme val="minor"/>
      </rPr>
      <t>VS BP</t>
    </r>
    <r>
      <rPr>
        <sz val="8"/>
        <color rgb="FF000000"/>
        <rFont val="Aptos Narrow"/>
        <family val="2"/>
        <scheme val="minor"/>
      </rPr>
      <t xml:space="preserve">: Vapor de Sódio a Baixa Pressão; </t>
    </r>
    <r>
      <rPr>
        <b/>
        <sz val="8"/>
        <color rgb="FF000000"/>
        <rFont val="Aptos Narrow"/>
        <family val="2"/>
        <scheme val="minor"/>
      </rPr>
      <t>VS AP</t>
    </r>
    <r>
      <rPr>
        <sz val="8"/>
        <color rgb="FF000000"/>
        <rFont val="Aptos Narrow"/>
        <family val="2"/>
        <scheme val="minor"/>
      </rPr>
      <t xml:space="preserve">: Vapor de Sódio a Alta Pressão; </t>
    </r>
    <r>
      <rPr>
        <b/>
        <sz val="8"/>
        <color rgb="FF000000"/>
        <rFont val="Aptos Narrow"/>
        <family val="2"/>
        <scheme val="minor"/>
      </rPr>
      <t>IM</t>
    </r>
    <r>
      <rPr>
        <sz val="8"/>
        <color rgb="FF000000"/>
        <rFont val="Aptos Narrow"/>
        <family val="2"/>
        <scheme val="minor"/>
      </rPr>
      <t xml:space="preserve">: Iodetos Metálicos; </t>
    </r>
    <r>
      <rPr>
        <b/>
        <sz val="8"/>
        <color rgb="FF000000"/>
        <rFont val="Aptos Narrow"/>
        <family val="2"/>
        <scheme val="minor"/>
      </rPr>
      <t>FC BFM</t>
    </r>
    <r>
      <rPr>
        <sz val="8"/>
        <color rgb="FF000000"/>
        <rFont val="Aptos Narrow"/>
        <family val="2"/>
        <scheme val="minor"/>
      </rPr>
      <t xml:space="preserve">: Fluorescente Compacta com Balastro Ferromagnético (lâmpada sem balastro incorporado); </t>
    </r>
    <r>
      <rPr>
        <b/>
        <sz val="8"/>
        <color rgb="FF000000"/>
        <rFont val="Aptos Narrow"/>
        <family val="2"/>
        <scheme val="minor"/>
      </rPr>
      <t>FC BE</t>
    </r>
    <r>
      <rPr>
        <sz val="8"/>
        <color rgb="FF000000"/>
        <rFont val="Aptos Narrow"/>
        <family val="2"/>
        <scheme val="minor"/>
      </rPr>
      <t xml:space="preserve"> Fluorescente Compacta com Balastro Eletrónico (lâmpada sem balastro incorporado); </t>
    </r>
    <r>
      <rPr>
        <b/>
        <sz val="8"/>
        <color rgb="FF000000"/>
        <rFont val="Aptos Narrow"/>
        <family val="2"/>
        <scheme val="minor"/>
      </rPr>
      <t>FC E14/E27</t>
    </r>
    <r>
      <rPr>
        <sz val="8"/>
        <color rgb="FF000000"/>
        <rFont val="Aptos Narrow"/>
        <family val="2"/>
        <scheme val="minor"/>
      </rPr>
      <t>: Fluorescente Compacta com casquilho E14 ou E27 (lâmpada com balastro incorporado).</t>
    </r>
  </si>
  <si>
    <t>FT5 2x14 W</t>
  </si>
  <si>
    <t>FT5 2x21 W</t>
  </si>
  <si>
    <t>FT5 2x24 W</t>
  </si>
  <si>
    <t>FT5 2x28 W</t>
  </si>
  <si>
    <t>FT5 2x35 W</t>
  </si>
  <si>
    <t>FT5 2x39 W</t>
  </si>
  <si>
    <t>FT5 2x49 W</t>
  </si>
  <si>
    <t>FT5 2x54 W</t>
  </si>
  <si>
    <t>Versão:</t>
  </si>
  <si>
    <t>V1.03.2025</t>
  </si>
  <si>
    <t>Tipo balastro</t>
  </si>
  <si>
    <t>Pluminária (W)</t>
  </si>
  <si>
    <t>#Ref.</t>
  </si>
  <si>
    <t>N.º lâmp.</t>
  </si>
  <si>
    <t>2x18W x2</t>
  </si>
  <si>
    <t>Consideração (igual que T8)</t>
  </si>
  <si>
    <t>Quadro 17 - Requisitos</t>
  </si>
  <si>
    <t>Fonte da informação:</t>
  </si>
  <si>
    <t>Catálogo 2000/2002 da EEE</t>
  </si>
  <si>
    <t>Tridonic (PC T5 TOP lp, 14 – 54 W)</t>
  </si>
  <si>
    <t>Tabelas Schreder</t>
  </si>
  <si>
    <t>Nota: Só podem ser preenchidas as células em branco.</t>
  </si>
  <si>
    <r>
      <t>Emissão de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 anual (tCO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</si>
</sst>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_ ;\-#,##0\ "/>
    <numFmt numFmtId="165" formatCode="0.0_ ;\-0.0\ "/>
    <numFmt numFmtId="166" formatCode="0.0"/>
    <numFmt numFmtId="167" formatCode="0.0%"/>
    <numFmt numFmtId="168" formatCode="#,##0.000_ ;\-#,##0.000\ "/>
    <numFmt numFmtId="169" formatCode="#,##0.0"/>
    <numFmt numFmtId="170" formatCode="#,##0.00_ ;\-#,##0.00\ 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Aptos Narrow"/>
      <family val="2"/>
      <scheme val="minor"/>
    </font>
    <font>
      <b/>
      <sz val="24"/>
      <color theme="1"/>
      <name val="Calibri"/>
      <family val="2"/>
    </font>
    <font>
      <b/>
      <sz val="11"/>
      <color rgb="FFFF0000"/>
      <name val="Aptos Narrow"/>
      <family val="2"/>
      <scheme val="minor"/>
    </font>
    <font>
      <vertAlign val="subscript"/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sz val="9"/>
      <color indexed="81"/>
      <name val="Tahoma"/>
      <charset val="1"/>
    </font>
    <font>
      <sz val="11"/>
      <color theme="1"/>
      <name val="Wingdings"/>
      <charset val="2"/>
    </font>
    <font>
      <b/>
      <sz val="11"/>
      <color rgb="FFFF0000"/>
      <name val="Calibri"/>
      <family val="2"/>
    </font>
    <font>
      <sz val="11"/>
      <color theme="0"/>
      <name val="Aptos Narrow"/>
      <family val="2"/>
      <scheme val="minor"/>
    </font>
    <font>
      <sz val="11"/>
      <color theme="0"/>
      <name val="Calibri"/>
      <family val="2"/>
    </font>
    <font>
      <u/>
      <sz val="8"/>
      <color rgb="FF000000"/>
      <name val="Aptos Narrow"/>
      <family val="2"/>
      <scheme val="minor"/>
    </font>
    <font>
      <b/>
      <u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4" fillId="0" borderId="0" xfId="0" applyFont="1"/>
    <xf numFmtId="0" fontId="4" fillId="10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/>
    </xf>
    <xf numFmtId="0" fontId="4" fillId="11" borderId="0" xfId="0" applyFont="1" applyFill="1" applyAlignment="1">
      <alignment vertical="center"/>
    </xf>
    <xf numFmtId="49" fontId="4" fillId="11" borderId="6" xfId="0" applyNumberFormat="1" applyFont="1" applyFill="1" applyBorder="1" applyAlignment="1" applyProtection="1">
      <alignment vertical="center"/>
      <protection locked="0"/>
    </xf>
    <xf numFmtId="0" fontId="4" fillId="11" borderId="6" xfId="0" applyFont="1" applyFill="1" applyBorder="1" applyAlignment="1" applyProtection="1">
      <alignment horizontal="center" vertical="center"/>
      <protection locked="0"/>
    </xf>
    <xf numFmtId="0" fontId="11" fillId="11" borderId="0" xfId="0" applyFont="1" applyFill="1" applyAlignment="1">
      <alignment vertical="center"/>
    </xf>
    <xf numFmtId="0" fontId="7" fillId="11" borderId="6" xfId="0" applyFont="1" applyFill="1" applyBorder="1" applyAlignment="1" applyProtection="1">
      <alignment horizontal="center" vertical="center"/>
      <protection locked="0"/>
    </xf>
    <xf numFmtId="165" fontId="7" fillId="6" borderId="5" xfId="1" applyNumberFormat="1" applyFont="1" applyFill="1" applyBorder="1" applyAlignment="1">
      <alignment horizontal="center" vertical="center"/>
    </xf>
    <xf numFmtId="0" fontId="4" fillId="0" borderId="7" xfId="0" applyFont="1" applyBorder="1"/>
    <xf numFmtId="4" fontId="4" fillId="0" borderId="7" xfId="0" applyNumberFormat="1" applyFont="1" applyBorder="1"/>
    <xf numFmtId="167" fontId="4" fillId="0" borderId="7" xfId="0" applyNumberFormat="1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/>
    <xf numFmtId="0" fontId="0" fillId="0" borderId="13" xfId="0" applyBorder="1"/>
    <xf numFmtId="0" fontId="4" fillId="0" borderId="13" xfId="0" applyFont="1" applyBorder="1"/>
    <xf numFmtId="0" fontId="4" fillId="0" borderId="12" xfId="0" applyFont="1" applyBorder="1"/>
    <xf numFmtId="0" fontId="10" fillId="10" borderId="6" xfId="0" applyFont="1" applyFill="1" applyBorder="1" applyAlignment="1">
      <alignment horizontal="center" vertical="center" wrapText="1"/>
    </xf>
    <xf numFmtId="165" fontId="7" fillId="10" borderId="5" xfId="1" applyNumberFormat="1" applyFont="1" applyFill="1" applyBorder="1" applyAlignment="1">
      <alignment horizontal="center" vertical="center"/>
    </xf>
    <xf numFmtId="164" fontId="5" fillId="10" borderId="6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6" fontId="4" fillId="10" borderId="6" xfId="0" applyNumberFormat="1" applyFont="1" applyFill="1" applyBorder="1" applyAlignment="1">
      <alignment horizontal="center" vertical="center"/>
    </xf>
    <xf numFmtId="0" fontId="4" fillId="14" borderId="6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166" fontId="0" fillId="0" borderId="0" xfId="0" applyNumberForma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5" fillId="10" borderId="6" xfId="1" applyNumberFormat="1" applyFont="1" applyFill="1" applyBorder="1" applyAlignment="1">
      <alignment horizontal="center" vertical="center"/>
    </xf>
    <xf numFmtId="166" fontId="7" fillId="11" borderId="6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>
      <alignment horizontal="center" vertical="center" wrapText="1"/>
    </xf>
    <xf numFmtId="0" fontId="4" fillId="0" borderId="23" xfId="0" applyFont="1" applyBorder="1"/>
    <xf numFmtId="168" fontId="5" fillId="10" borderId="6" xfId="1" applyNumberFormat="1" applyFont="1" applyFill="1" applyBorder="1" applyAlignment="1">
      <alignment horizontal="center" vertical="center"/>
    </xf>
    <xf numFmtId="0" fontId="4" fillId="0" borderId="21" xfId="0" applyFont="1" applyBorder="1"/>
    <xf numFmtId="0" fontId="4" fillId="10" borderId="14" xfId="0" applyFont="1" applyFill="1" applyBorder="1" applyAlignment="1">
      <alignment horizontal="center" vertical="center" wrapText="1"/>
    </xf>
    <xf numFmtId="165" fontId="5" fillId="6" borderId="5" xfId="1" applyNumberFormat="1" applyFont="1" applyFill="1" applyBorder="1" applyAlignment="1">
      <alignment horizontal="center" vertical="center"/>
    </xf>
    <xf numFmtId="4" fontId="5" fillId="10" borderId="6" xfId="1" applyNumberFormat="1" applyFont="1" applyFill="1" applyBorder="1" applyAlignment="1">
      <alignment horizontal="center" vertical="center"/>
    </xf>
    <xf numFmtId="4" fontId="5" fillId="6" borderId="6" xfId="1" applyNumberFormat="1" applyFont="1" applyFill="1" applyBorder="1" applyAlignment="1">
      <alignment horizontal="center" vertical="center"/>
    </xf>
    <xf numFmtId="169" fontId="4" fillId="0" borderId="7" xfId="0" applyNumberFormat="1" applyFont="1" applyBorder="1"/>
    <xf numFmtId="4" fontId="7" fillId="10" borderId="6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4" fontId="7" fillId="10" borderId="3" xfId="1" applyNumberFormat="1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/>
    </xf>
    <xf numFmtId="0" fontId="7" fillId="11" borderId="26" xfId="0" applyFont="1" applyFill="1" applyBorder="1" applyAlignment="1" applyProtection="1">
      <alignment horizontal="center" vertical="center"/>
      <protection locked="0"/>
    </xf>
    <xf numFmtId="170" fontId="5" fillId="10" borderId="3" xfId="1" applyNumberFormat="1" applyFont="1" applyFill="1" applyBorder="1" applyAlignment="1" applyProtection="1">
      <alignment horizontal="center" vertical="center"/>
    </xf>
    <xf numFmtId="170" fontId="5" fillId="10" borderId="26" xfId="1" applyNumberFormat="1" applyFont="1" applyFill="1" applyBorder="1" applyAlignment="1" applyProtection="1">
      <alignment horizontal="center" vertical="center"/>
    </xf>
    <xf numFmtId="170" fontId="7" fillId="6" borderId="3" xfId="1" applyNumberFormat="1" applyFont="1" applyFill="1" applyBorder="1" applyAlignment="1">
      <alignment horizontal="center" vertical="center"/>
    </xf>
    <xf numFmtId="170" fontId="5" fillId="6" borderId="3" xfId="1" applyNumberFormat="1" applyFont="1" applyFill="1" applyBorder="1" applyAlignment="1">
      <alignment horizontal="center" vertical="center"/>
    </xf>
    <xf numFmtId="4" fontId="7" fillId="6" borderId="26" xfId="1" applyNumberFormat="1" applyFont="1" applyFill="1" applyBorder="1" applyAlignment="1">
      <alignment horizontal="center" vertical="center"/>
    </xf>
    <xf numFmtId="4" fontId="5" fillId="6" borderId="26" xfId="1" applyNumberFormat="1" applyFont="1" applyFill="1" applyBorder="1" applyAlignment="1">
      <alignment horizontal="center" vertical="center"/>
    </xf>
    <xf numFmtId="4" fontId="7" fillId="6" borderId="4" xfId="1" applyNumberFormat="1" applyFont="1" applyFill="1" applyBorder="1" applyAlignment="1">
      <alignment horizontal="center" vertical="center"/>
    </xf>
    <xf numFmtId="4" fontId="5" fillId="6" borderId="3" xfId="1" applyNumberFormat="1" applyFont="1" applyFill="1" applyBorder="1" applyAlignment="1">
      <alignment horizontal="center" vertical="center"/>
    </xf>
    <xf numFmtId="170" fontId="4" fillId="0" borderId="26" xfId="1" applyNumberFormat="1" applyFont="1" applyFill="1" applyBorder="1" applyAlignment="1" applyProtection="1">
      <alignment horizontal="center" vertical="center"/>
      <protection locked="0"/>
    </xf>
    <xf numFmtId="4" fontId="6" fillId="13" borderId="26" xfId="1" applyNumberFormat="1" applyFont="1" applyFill="1" applyBorder="1" applyAlignment="1" applyProtection="1">
      <alignment horizontal="center" vertical="center"/>
    </xf>
    <xf numFmtId="4" fontId="7" fillId="6" borderId="6" xfId="1" applyNumberFormat="1" applyFont="1" applyFill="1" applyBorder="1" applyAlignment="1">
      <alignment horizontal="center" vertical="center"/>
    </xf>
    <xf numFmtId="4" fontId="7" fillId="10" borderId="26" xfId="1" applyNumberFormat="1" applyFont="1" applyFill="1" applyBorder="1" applyAlignment="1">
      <alignment horizontal="center" vertical="center"/>
    </xf>
    <xf numFmtId="4" fontId="7" fillId="10" borderId="4" xfId="1" applyNumberFormat="1" applyFont="1" applyFill="1" applyBorder="1" applyAlignment="1">
      <alignment horizontal="center" vertical="center"/>
    </xf>
    <xf numFmtId="4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4" fillId="10" borderId="4" xfId="0" applyFont="1" applyFill="1" applyBorder="1" applyAlignment="1">
      <alignment horizontal="center" vertical="center" wrapText="1"/>
    </xf>
    <xf numFmtId="4" fontId="5" fillId="10" borderId="3" xfId="1" applyNumberFormat="1" applyFont="1" applyFill="1" applyBorder="1" applyAlignment="1">
      <alignment horizontal="center" vertical="center"/>
    </xf>
    <xf numFmtId="165" fontId="5" fillId="10" borderId="5" xfId="1" applyNumberFormat="1" applyFont="1" applyFill="1" applyBorder="1" applyAlignment="1">
      <alignment horizontal="center" vertical="center"/>
    </xf>
    <xf numFmtId="4" fontId="5" fillId="10" borderId="30" xfId="1" applyNumberFormat="1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169" fontId="4" fillId="1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10" borderId="28" xfId="0" applyFont="1" applyFill="1" applyBorder="1" applyAlignment="1">
      <alignment horizontal="center" vertical="center" wrapText="1"/>
    </xf>
    <xf numFmtId="0" fontId="0" fillId="0" borderId="7" xfId="0" applyBorder="1"/>
    <xf numFmtId="0" fontId="4" fillId="10" borderId="6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1" fontId="5" fillId="10" borderId="6" xfId="1" applyNumberFormat="1" applyFont="1" applyFill="1" applyBorder="1" applyAlignment="1">
      <alignment horizontal="center" vertical="center"/>
    </xf>
    <xf numFmtId="1" fontId="7" fillId="10" borderId="6" xfId="1" applyNumberFormat="1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 wrapText="1"/>
    </xf>
    <xf numFmtId="3" fontId="7" fillId="10" borderId="6" xfId="1" applyNumberFormat="1" applyFont="1" applyFill="1" applyBorder="1" applyAlignment="1">
      <alignment horizontal="center" vertical="center"/>
    </xf>
    <xf numFmtId="0" fontId="4" fillId="15" borderId="33" xfId="0" applyFont="1" applyFill="1" applyBorder="1" applyAlignment="1">
      <alignment vertical="center" wrapText="1"/>
    </xf>
    <xf numFmtId="0" fontId="6" fillId="0" borderId="12" xfId="0" applyFont="1" applyBorder="1"/>
    <xf numFmtId="0" fontId="4" fillId="13" borderId="6" xfId="0" applyFont="1" applyFill="1" applyBorder="1"/>
    <xf numFmtId="0" fontId="6" fillId="10" borderId="28" xfId="0" applyFont="1" applyFill="1" applyBorder="1" applyAlignment="1">
      <alignment horizontal="center" vertical="center" wrapText="1"/>
    </xf>
    <xf numFmtId="165" fontId="5" fillId="14" borderId="5" xfId="1" applyNumberFormat="1" applyFont="1" applyFill="1" applyBorder="1" applyAlignment="1">
      <alignment horizontal="center" vertical="center"/>
    </xf>
    <xf numFmtId="4" fontId="5" fillId="14" borderId="6" xfId="1" applyNumberFormat="1" applyFont="1" applyFill="1" applyBorder="1" applyAlignment="1">
      <alignment horizontal="center" vertical="center"/>
    </xf>
    <xf numFmtId="170" fontId="5" fillId="14" borderId="3" xfId="1" applyNumberFormat="1" applyFont="1" applyFill="1" applyBorder="1" applyAlignment="1">
      <alignment horizontal="center" vertical="center"/>
    </xf>
    <xf numFmtId="4" fontId="5" fillId="14" borderId="26" xfId="1" applyNumberFormat="1" applyFont="1" applyFill="1" applyBorder="1" applyAlignment="1">
      <alignment horizontal="center" vertical="center"/>
    </xf>
    <xf numFmtId="4" fontId="5" fillId="14" borderId="3" xfId="1" applyNumberFormat="1" applyFont="1" applyFill="1" applyBorder="1" applyAlignment="1">
      <alignment horizontal="center" vertical="center"/>
    </xf>
    <xf numFmtId="170" fontId="7" fillId="10" borderId="6" xfId="1" applyNumberFormat="1" applyFont="1" applyFill="1" applyBorder="1" applyAlignment="1">
      <alignment horizontal="center" vertical="center"/>
    </xf>
    <xf numFmtId="170" fontId="5" fillId="10" borderId="6" xfId="1" applyNumberFormat="1" applyFont="1" applyFill="1" applyBorder="1" applyAlignment="1">
      <alignment horizontal="center" vertical="center"/>
    </xf>
    <xf numFmtId="2" fontId="7" fillId="10" borderId="6" xfId="1" applyNumberFormat="1" applyFont="1" applyFill="1" applyBorder="1" applyAlignment="1">
      <alignment horizontal="center" vertical="center"/>
    </xf>
    <xf numFmtId="0" fontId="19" fillId="0" borderId="35" xfId="0" applyFont="1" applyBorder="1" applyAlignment="1">
      <alignment wrapText="1"/>
    </xf>
    <xf numFmtId="170" fontId="5" fillId="10" borderId="30" xfId="1" applyNumberFormat="1" applyFont="1" applyFill="1" applyBorder="1" applyAlignment="1" applyProtection="1">
      <alignment horizontal="center" vertical="center"/>
    </xf>
    <xf numFmtId="0" fontId="4" fillId="10" borderId="30" xfId="0" applyFont="1" applyFill="1" applyBorder="1" applyAlignment="1">
      <alignment horizontal="center" vertical="center" wrapText="1"/>
    </xf>
    <xf numFmtId="4" fontId="7" fillId="10" borderId="30" xfId="1" applyNumberFormat="1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4" fontId="9" fillId="7" borderId="6" xfId="2" applyNumberFormat="1" applyFont="1" applyFill="1" applyBorder="1" applyAlignment="1">
      <alignment horizontal="center" vertical="center"/>
    </xf>
    <xf numFmtId="4" fontId="9" fillId="8" borderId="6" xfId="2" applyNumberFormat="1" applyFont="1" applyFill="1" applyBorder="1" applyAlignment="1">
      <alignment horizontal="center" vertical="center"/>
    </xf>
    <xf numFmtId="4" fontId="10" fillId="9" borderId="6" xfId="2" applyNumberFormat="1" applyFont="1" applyFill="1" applyBorder="1" applyAlignment="1">
      <alignment horizontal="center" vertical="center"/>
    </xf>
    <xf numFmtId="0" fontId="21" fillId="0" borderId="13" xfId="0" applyFont="1" applyBorder="1"/>
    <xf numFmtId="0" fontId="20" fillId="0" borderId="13" xfId="0" applyFont="1" applyBorder="1"/>
    <xf numFmtId="0" fontId="21" fillId="0" borderId="8" xfId="0" applyFont="1" applyBorder="1"/>
    <xf numFmtId="0" fontId="14" fillId="0" borderId="0" xfId="0" applyFont="1" applyAlignment="1">
      <alignment horizontal="center"/>
    </xf>
    <xf numFmtId="166" fontId="26" fillId="0" borderId="0" xfId="0" applyNumberFormat="1" applyFont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1" fontId="4" fillId="15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4" fontId="9" fillId="7" borderId="6" xfId="2" applyNumberFormat="1" applyFont="1" applyFill="1" applyBorder="1" applyAlignment="1" applyProtection="1">
      <alignment horizontal="center" vertical="center"/>
    </xf>
    <xf numFmtId="4" fontId="9" fillId="8" borderId="6" xfId="2" applyNumberFormat="1" applyFont="1" applyFill="1" applyBorder="1" applyAlignment="1" applyProtection="1">
      <alignment horizontal="center" vertical="center"/>
    </xf>
    <xf numFmtId="4" fontId="10" fillId="9" borderId="6" xfId="2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right"/>
    </xf>
    <xf numFmtId="167" fontId="4" fillId="0" borderId="7" xfId="0" applyNumberFormat="1" applyFont="1" applyBorder="1" applyAlignment="1">
      <alignment horizontal="left"/>
    </xf>
    <xf numFmtId="0" fontId="0" fillId="0" borderId="9" xfId="0" applyBorder="1"/>
    <xf numFmtId="0" fontId="4" fillId="15" borderId="6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vertical="center"/>
    </xf>
    <xf numFmtId="0" fontId="0" fillId="0" borderId="11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3" fontId="0" fillId="4" borderId="0" xfId="0" quotePrefix="1" applyNumberFormat="1" applyFill="1" applyAlignment="1">
      <alignment horizontal="left"/>
    </xf>
    <xf numFmtId="0" fontId="4" fillId="10" borderId="6" xfId="0" applyFont="1" applyFill="1" applyBorder="1" applyAlignment="1">
      <alignment horizontal="left" vertical="center"/>
    </xf>
    <xf numFmtId="167" fontId="10" fillId="9" borderId="6" xfId="3" applyNumberFormat="1" applyFont="1" applyFill="1" applyBorder="1" applyAlignment="1" applyProtection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36" xfId="2" applyFont="1" applyFill="1" applyBorder="1" applyAlignment="1">
      <alignment horizontal="center" vertical="center"/>
    </xf>
    <xf numFmtId="0" fontId="13" fillId="5" borderId="37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  <xf numFmtId="0" fontId="13" fillId="5" borderId="20" xfId="2" applyFont="1" applyFill="1" applyBorder="1" applyAlignment="1">
      <alignment horizontal="center" vertical="center"/>
    </xf>
    <xf numFmtId="0" fontId="13" fillId="5" borderId="38" xfId="2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left" wrapText="1"/>
    </xf>
    <xf numFmtId="0" fontId="19" fillId="0" borderId="25" xfId="0" applyFont="1" applyBorder="1" applyAlignment="1">
      <alignment horizontal="left" wrapText="1"/>
    </xf>
    <xf numFmtId="0" fontId="22" fillId="0" borderId="2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8" fillId="9" borderId="27" xfId="2" applyFont="1" applyFill="1" applyBorder="1" applyAlignment="1">
      <alignment horizontal="center" vertical="center" wrapText="1"/>
    </xf>
    <xf numFmtId="0" fontId="8" fillId="9" borderId="4" xfId="2" applyFont="1" applyFill="1" applyBorder="1" applyAlignment="1">
      <alignment horizontal="center" vertical="center" wrapText="1"/>
    </xf>
    <xf numFmtId="0" fontId="8" fillId="10" borderId="6" xfId="2" applyFont="1" applyFill="1" applyBorder="1" applyAlignment="1" applyProtection="1">
      <alignment horizontal="center" vertical="center"/>
    </xf>
    <xf numFmtId="0" fontId="8" fillId="9" borderId="6" xfId="2" applyFont="1" applyFill="1" applyBorder="1" applyAlignment="1" applyProtection="1">
      <alignment horizontal="center" vertical="center" wrapText="1"/>
    </xf>
    <xf numFmtId="167" fontId="10" fillId="9" borderId="6" xfId="3" applyNumberFormat="1" applyFont="1" applyFill="1" applyBorder="1" applyAlignment="1">
      <alignment horizontal="center" vertical="center"/>
    </xf>
    <xf numFmtId="0" fontId="8" fillId="9" borderId="6" xfId="2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4" fillId="10" borderId="28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24" xfId="0" applyFont="1" applyBorder="1" applyAlignment="1">
      <alignment horizontal="justify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13" fillId="5" borderId="16" xfId="2" applyFont="1" applyFill="1" applyBorder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 wrapText="1"/>
    </xf>
    <xf numFmtId="0" fontId="13" fillId="5" borderId="36" xfId="2" applyFont="1" applyFill="1" applyBorder="1" applyAlignment="1">
      <alignment horizontal="center" vertical="center" wrapText="1"/>
    </xf>
    <xf numFmtId="0" fontId="13" fillId="5" borderId="37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9" xfId="2" applyFont="1" applyFill="1" applyBorder="1" applyAlignment="1">
      <alignment horizontal="center" vertical="center" wrapText="1"/>
    </xf>
    <xf numFmtId="0" fontId="13" fillId="5" borderId="20" xfId="2" applyFont="1" applyFill="1" applyBorder="1" applyAlignment="1">
      <alignment horizontal="center" vertical="center" wrapText="1"/>
    </xf>
    <xf numFmtId="0" fontId="13" fillId="5" borderId="38" xfId="2" applyFont="1" applyFill="1" applyBorder="1" applyAlignment="1">
      <alignment horizontal="center" vertical="center" wrapText="1"/>
    </xf>
    <xf numFmtId="0" fontId="8" fillId="10" borderId="6" xfId="2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</cellXfs>
  <cellStyles count="4">
    <cellStyle name="Entrada" xfId="2" builtinId="20"/>
    <cellStyle name="Normal" xfId="0" builtinId="0"/>
    <cellStyle name="Saída" xfId="3" builtinId="21"/>
    <cellStyle name="Vírgula" xfId="1" builtinId="3"/>
  </cellStyles>
  <dxfs count="2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AEAAAA"/>
        </patternFill>
      </fill>
    </dxf>
    <dxf>
      <fill>
        <patternFill>
          <bgColor rgb="FFD0CECE"/>
        </patternFill>
      </fill>
    </dxf>
    <dxf>
      <font>
        <strike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AEAAAA"/>
        </patternFill>
      </fill>
    </dxf>
    <dxf>
      <fill>
        <patternFill>
          <bgColor rgb="FFD0CECE"/>
        </patternFill>
      </fill>
    </dxf>
    <dxf>
      <font>
        <strike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BC2E6"/>
      <color rgb="FFD0CECE"/>
      <color rgb="FFD9D9D9"/>
      <color rgb="FFFFD9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PT">
                <a:solidFill>
                  <a:schemeClr val="tx1"/>
                </a:solidFill>
              </a:rPr>
              <a:t>Resultado energético (tep/ano)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7C-4C11-8A6F-429964AAA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7C-4C11-8A6F-429964AAA493}"/>
              </c:ext>
            </c:extLst>
          </c:dPt>
          <c:dPt>
            <c:idx val="2"/>
            <c:bubble3D val="0"/>
            <c:explosion val="2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7C-4C11-8A6F-429964AAA49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1B3564E-BEC7-4306-8ECD-C11C25CBE167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3322E0AC-F373-46C8-A0A2-96472D13C68F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F7C-4C11-8A6F-429964AAA4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C6BDD0-293C-4BFA-8CC2-A5421BBB9E25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D196D868-1FEE-4A1C-9D66-D79C6927680D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F7C-4C11-8A6F-429964AAA4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ED5C7F-A167-4010-8CD2-C70058AD6FD4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666F873-A660-4F01-8CFE-4E9683D76A10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F7C-4C11-8A6F-429964AAA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'Substituição de iluminação'!$Z$7:$Z$9</c:f>
              <c:strCache>
                <c:ptCount val="3"/>
                <c:pt idx="0">
                  <c:v>Situação atual</c:v>
                </c:pt>
                <c:pt idx="1">
                  <c:v>Situação futura</c:v>
                </c:pt>
                <c:pt idx="2">
                  <c:v>Economia</c:v>
                </c:pt>
              </c:strCache>
            </c:strRef>
          </c:cat>
          <c:val>
            <c:numRef>
              <c:f>'Substituição de iluminação'!$AA$7:$AA$9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'Substituição de iluminação'!$AB$7:$AB$9</c15:f>
                <c15:dlblRangeCache>
                  <c:ptCount val="3"/>
                  <c:pt idx="0">
                    <c:v>100,0%</c:v>
                  </c:pt>
                  <c:pt idx="1">
                    <c:v>0,0%</c:v>
                  </c:pt>
                  <c:pt idx="2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F7C-4C11-8A6F-429964AAA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F7C-4C11-8A6F-429964AAA49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F7C-4C11-8A6F-429964AAA49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F7C-4C11-8A6F-429964AAA493}"/>
              </c:ext>
            </c:extLst>
          </c:dPt>
          <c:cat>
            <c:strRef>
              <c:f>'Substituição de iluminação'!$Z$7:$Z$9</c:f>
              <c:strCache>
                <c:ptCount val="3"/>
                <c:pt idx="0">
                  <c:v>Situação atual</c:v>
                </c:pt>
                <c:pt idx="1">
                  <c:v>Situação futura</c:v>
                </c:pt>
                <c:pt idx="2">
                  <c:v>Economia</c:v>
                </c:pt>
              </c:strCache>
            </c:strRef>
          </c:cat>
          <c:val>
            <c:numRef>
              <c:f>'Substituição de iluminação'!$AB$7:$AB$9</c:f>
              <c:numCache>
                <c:formatCode>0.0%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F7C-4C11-8A6F-429964A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ysClr val="window" lastClr="FFFFFF">
        <a:lumMod val="75000"/>
      </a:sysClr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PT">
                <a:solidFill>
                  <a:schemeClr val="tx1"/>
                </a:solidFill>
              </a:rPr>
              <a:t>Resultado energético (tep/ano)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66-4F22-8385-0236FA79919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66-4F22-8385-0236FA799195}"/>
              </c:ext>
            </c:extLst>
          </c:dPt>
          <c:dPt>
            <c:idx val="2"/>
            <c:bubble3D val="0"/>
            <c:explosion val="2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66-4F22-8385-0236FA79919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1B3564E-BEC7-4306-8ECD-C11C25CBE167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3322E0AC-F373-46C8-A0A2-96472D13C68F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766-4F22-8385-0236FA799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C6BDD0-293C-4BFA-8CC2-A5421BBB9E25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D196D868-1FEE-4A1C-9D66-D79C6927680D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766-4F22-8385-0236FA79919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ED5C7F-A167-4010-8CD2-C70058AD6FD4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666F873-A660-4F01-8CFE-4E9683D76A10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766-4F22-8385-0236FA799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'Instalação sistema de controlo'!$Y$7:$Y$9</c:f>
              <c:strCache>
                <c:ptCount val="3"/>
                <c:pt idx="0">
                  <c:v>Situação atual</c:v>
                </c:pt>
                <c:pt idx="1">
                  <c:v>Situação futura</c:v>
                </c:pt>
                <c:pt idx="2">
                  <c:v>Economia</c:v>
                </c:pt>
              </c:strCache>
            </c:strRef>
          </c:cat>
          <c:val>
            <c:numRef>
              <c:f>'Instalação sistema de controlo'!$Z$7:$Z$9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'Instalação sistema de controlo'!$AA$7:$AA$9</c15:f>
                <c15:dlblRangeCache>
                  <c:ptCount val="3"/>
                  <c:pt idx="0">
                    <c:v>100,0%</c:v>
                  </c:pt>
                  <c:pt idx="1">
                    <c:v>0,0%</c:v>
                  </c:pt>
                  <c:pt idx="2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766-4F22-8385-0236FA79919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766-4F22-8385-0236FA79919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766-4F22-8385-0236FA79919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766-4F22-8385-0236FA799195}"/>
              </c:ext>
            </c:extLst>
          </c:dPt>
          <c:cat>
            <c:strRef>
              <c:f>'Instalação sistema de controlo'!$Y$7:$Y$9</c:f>
              <c:strCache>
                <c:ptCount val="3"/>
                <c:pt idx="0">
                  <c:v>Situação atual</c:v>
                </c:pt>
                <c:pt idx="1">
                  <c:v>Situação futura</c:v>
                </c:pt>
                <c:pt idx="2">
                  <c:v>Economia</c:v>
                </c:pt>
              </c:strCache>
            </c:strRef>
          </c:cat>
          <c:val>
            <c:numRef>
              <c:f>'Instalação sistema de controlo'!$AA$7:$AA$9</c:f>
              <c:numCache>
                <c:formatCode>0.0%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66-4F22-8385-0236FA79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ysClr val="window" lastClr="FFFFFF">
        <a:lumMod val="75000"/>
      </a:sysClr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11</xdr:row>
      <xdr:rowOff>161925</xdr:rowOff>
    </xdr:from>
    <xdr:to>
      <xdr:col>20</xdr:col>
      <xdr:colOff>209550</xdr:colOff>
      <xdr:row>34</xdr:row>
      <xdr:rowOff>95250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E96D5C-6C32-434D-9C85-55567AEB82A4}"/>
            </a:ext>
          </a:extLst>
        </xdr:cNvPr>
        <xdr:cNvSpPr txBox="1"/>
      </xdr:nvSpPr>
      <xdr:spPr>
        <a:xfrm>
          <a:off x="323850" y="2657475"/>
          <a:ext cx="10858500" cy="40957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Serão aqui consideradas várias possibilidades de medidas: </a:t>
          </a:r>
        </a:p>
        <a:p>
          <a:pPr algn="just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Substituição de iluminação para tecnologia LED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</a:t>
          </a:r>
        </a:p>
        <a:p>
          <a:pPr algn="just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Instalação/Alteração de sistemas de controlo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podendo estes ser do tipo sensor de presença, sensor crepuscular, ou relógio astronómico (nota: não inclui regulação de fluxo).</a:t>
          </a:r>
        </a:p>
        <a:p>
          <a:pPr algn="just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ambas as tipologias de medida deverá caracterizar-se a solução de iluminação existente e que será alvo de intervenção, agrupando as soluções por localização, tecnologia de iluminação e potência da lâmpada.</a:t>
          </a:r>
          <a:endParaRPr lang="en-GB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/>
          <a:endParaRPr lang="en-GB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Para os cálculos da primeira tipologia de medida, </a:t>
          </a:r>
          <a:r>
            <a:rPr lang="en-GB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Substituição de iluminação para tecnologia LED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devem caracterizar-se as lâmpadas, luminárias e balastros (se aplicável) da solução existente nos respetivos campos da situação atual, e a correspondente proposta de substituição, com o novo sistema de iluminação LED a instalar, caracterizado na situação futura.</a:t>
          </a:r>
        </a:p>
        <a:p>
          <a:pPr algn="just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os cálculos da segunda tipologia de medida, 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Instalação/Alteração de sistemas de controlo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(não incluindo regulação de fluxo), deverão igualmente caracterizar-se, nos campos da situação atual, as lâmpadas e balastros (se aplicável) da solução existente, e na solução futura, indicar qual o tipo de controlo a instalar e qual será o período de funcionamento expectável.</a:t>
          </a:r>
        </a:p>
        <a:p>
          <a:pPr algn="just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fatores de conversão para tep (tonelada equivalente de petróleo), fatores de emissão de gases com efeito de estufa, são os indicados na legislação aplicável em vigor.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>
            <a:effectLst/>
          </a:endParaRPr>
        </a:p>
        <a:p>
          <a:pPr algn="just"/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cálculos de cada opção de medida devem ser efetuados na correspondente folha de cálculo, localizada em separador individualizado.</a:t>
          </a:r>
        </a:p>
        <a:p>
          <a:pPr algn="just"/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just"/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cada folha só podem ser preenchidas as células a branco.</a:t>
          </a:r>
        </a:p>
        <a:p>
          <a:pPr algn="just"/>
          <a:endParaRPr lang="en-GB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Lista de Siglas: FT8 BFM: Fluorescente Tubular T8 com Balastro Ferromagnético; FT8 BE: Fluorescente Tubular T8 com Balastro Eletrónico; FT5: Fluorescente Tubular T5; VM AP: Vapor de Mercúrio a Alta Pressão; VS BP: Vapor de Sódio a Baixa Pressão; VS AP: Vapor de Sódio a Alta Pressão; IM: Iodetos Metálicos; FC BFM: Fluorescente Compacta com Balastro Ferromagnético (lâmpada sem balastro incorporado); FC BE Fluorescente Compacta com Balastro Eletrónico (lâmpada sem balastro incorporado); FC E14/E27: Fluorescente Compacta com casquilho E14 ou E27 (lâmpada com balastro incorporado).</a:t>
          </a:r>
        </a:p>
      </xdr:txBody>
    </xdr:sp>
    <xdr:clientData/>
  </xdr:twoCellAnchor>
  <xdr:twoCellAnchor editAs="oneCell">
    <xdr:from>
      <xdr:col>2</xdr:col>
      <xdr:colOff>247650</xdr:colOff>
      <xdr:row>1</xdr:row>
      <xdr:rowOff>47625</xdr:rowOff>
    </xdr:from>
    <xdr:to>
      <xdr:col>4</xdr:col>
      <xdr:colOff>536266</xdr:colOff>
      <xdr:row>6</xdr:row>
      <xdr:rowOff>69481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F673BB1A-583E-4115-A760-DEC5C48C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7625"/>
          <a:ext cx="1507816" cy="926731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35</xdr:row>
      <xdr:rowOff>92880</xdr:rowOff>
    </xdr:from>
    <xdr:to>
      <xdr:col>17</xdr:col>
      <xdr:colOff>46605</xdr:colOff>
      <xdr:row>38</xdr:row>
      <xdr:rowOff>46632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07B09C0-F33B-43CA-ACD6-E0CB54337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6931830"/>
          <a:ext cx="1942080" cy="496677"/>
        </a:xfrm>
        <a:prstGeom prst="rect">
          <a:avLst/>
        </a:prstGeom>
      </xdr:spPr>
    </xdr:pic>
    <xdr:clientData/>
  </xdr:twoCellAnchor>
  <xdr:twoCellAnchor editAs="oneCell">
    <xdr:from>
      <xdr:col>17</xdr:col>
      <xdr:colOff>482579</xdr:colOff>
      <xdr:row>33</xdr:row>
      <xdr:rowOff>23495</xdr:rowOff>
    </xdr:from>
    <xdr:to>
      <xdr:col>23</xdr:col>
      <xdr:colOff>62298</xdr:colOff>
      <xdr:row>40</xdr:row>
      <xdr:rowOff>116898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EDA0FCA0-4E6D-4776-B897-9DF64A060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6579" y="6538595"/>
          <a:ext cx="2018119" cy="1373563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6</xdr:row>
      <xdr:rowOff>139700</xdr:rowOff>
    </xdr:from>
    <xdr:to>
      <xdr:col>20</xdr:col>
      <xdr:colOff>192347</xdr:colOff>
      <xdr:row>10</xdr:row>
      <xdr:rowOff>158750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77C5D2E7-4C8D-45FA-9CC0-CC552F94BD1D}"/>
            </a:ext>
          </a:extLst>
        </xdr:cNvPr>
        <xdr:cNvSpPr txBox="1"/>
      </xdr:nvSpPr>
      <xdr:spPr>
        <a:xfrm>
          <a:off x="327025" y="1060450"/>
          <a:ext cx="10838122" cy="1422400"/>
        </a:xfrm>
        <a:prstGeom prst="rect">
          <a:avLst/>
        </a:prstGeom>
        <a:solidFill>
          <a:srgbClr val="9BC2E6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Bef>
              <a:spcPts val="600"/>
            </a:spcBef>
          </a:pPr>
          <a:r>
            <a:rPr lang="en-GB" sz="2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SGCIE - Sistema de Gestão dos Consumos Intensivos de Energia</a:t>
          </a:r>
        </a:p>
        <a:p>
          <a:pPr algn="ctr">
            <a:spcBef>
              <a:spcPts val="600"/>
            </a:spcBef>
          </a:pPr>
          <a:r>
            <a:rPr lang="en-GB" sz="2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FICHA DE CÁLCULO DE ECONOMIAS DE ENERGIA</a:t>
          </a:r>
        </a:p>
        <a:p>
          <a:pPr algn="ctr">
            <a:spcBef>
              <a:spcPts val="600"/>
            </a:spcBef>
          </a:pPr>
          <a:r>
            <a:rPr lang="en-GB" sz="2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Substituição de iluminação e/ou Instalação/Alteração de sistemas de controlo</a:t>
          </a:r>
        </a:p>
        <a:p>
          <a:pPr algn="ctr"/>
          <a:endParaRPr lang="en-GB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360681</xdr:colOff>
      <xdr:row>5</xdr:row>
      <xdr:rowOff>8890</xdr:rowOff>
    </xdr:from>
    <xdr:to>
      <xdr:col>27</xdr:col>
      <xdr:colOff>882015</xdr:colOff>
      <xdr:row>14</xdr:row>
      <xdr:rowOff>134621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F1D38923-12DD-48D8-8F63-2AE5F007B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234951</xdr:colOff>
      <xdr:row>5</xdr:row>
      <xdr:rowOff>38100</xdr:rowOff>
    </xdr:from>
    <xdr:to>
      <xdr:col>27</xdr:col>
      <xdr:colOff>228601</xdr:colOff>
      <xdr:row>14</xdr:row>
      <xdr:rowOff>180754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1023E5F0-68FE-4DE3-B1FC-36102D8D6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23FA-4D7A-4FC7-92A0-43B17F979A47}">
  <sheetPr>
    <tabColor theme="5" tint="-0.249977111117893"/>
  </sheetPr>
  <dimension ref="A1:AK46"/>
  <sheetViews>
    <sheetView tabSelected="1" topLeftCell="C2" workbookViewId="0">
      <selection activeCell="Z7" sqref="Z7"/>
    </sheetView>
  </sheetViews>
  <sheetFormatPr defaultRowHeight="14.5" x14ac:dyDescent="0.35"/>
  <cols>
    <col min="1" max="2" width="0" hidden="1" customWidth="1"/>
    <col min="3" max="3" width="8.7265625" customWidth="1"/>
    <col min="22" max="23" width="0" hidden="1" customWidth="1"/>
  </cols>
  <sheetData>
    <row r="1" spans="2:37" ht="15" hidden="1" customHeight="1" x14ac:dyDescent="0.35"/>
    <row r="2" spans="2:37" x14ac:dyDescent="0.3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17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</row>
    <row r="3" spans="2:37" x14ac:dyDescent="0.3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117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</row>
    <row r="4" spans="2:37" x14ac:dyDescent="0.3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117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2:37" x14ac:dyDescent="0.3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117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</row>
    <row r="6" spans="2:37" x14ac:dyDescent="0.3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 t="s">
        <v>155</v>
      </c>
      <c r="T6" s="123" t="s">
        <v>156</v>
      </c>
      <c r="U6" s="123"/>
      <c r="V6" s="28"/>
      <c r="W6" s="28"/>
      <c r="X6" s="117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</row>
    <row r="7" spans="2:37" x14ac:dyDescent="0.3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117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</row>
    <row r="8" spans="2:37" ht="32.15" customHeight="1" x14ac:dyDescent="0.3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117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</row>
    <row r="9" spans="2:37" ht="32.15" customHeight="1" x14ac:dyDescent="0.3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119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</row>
    <row r="10" spans="2:37" ht="32.15" customHeight="1" x14ac:dyDescent="0.3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117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</row>
    <row r="11" spans="2:37" x14ac:dyDescent="0.3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117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</row>
    <row r="12" spans="2:37" x14ac:dyDescent="0.3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117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2:37" x14ac:dyDescent="0.3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117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</row>
    <row r="14" spans="2:37" x14ac:dyDescent="0.3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117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</row>
    <row r="15" spans="2:37" x14ac:dyDescent="0.3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117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</row>
    <row r="16" spans="2:37" x14ac:dyDescent="0.3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117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</row>
    <row r="17" spans="2:37" x14ac:dyDescent="0.3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117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</row>
    <row r="18" spans="2:37" x14ac:dyDescent="0.3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117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</row>
    <row r="19" spans="2:37" x14ac:dyDescent="0.3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117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</row>
    <row r="20" spans="2:37" x14ac:dyDescent="0.3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17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</row>
    <row r="21" spans="2:37" x14ac:dyDescent="0.3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117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</row>
    <row r="22" spans="2:37" x14ac:dyDescent="0.3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117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</row>
    <row r="23" spans="2:37" x14ac:dyDescent="0.3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17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</row>
    <row r="24" spans="2:37" x14ac:dyDescent="0.3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117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</row>
    <row r="25" spans="2:37" x14ac:dyDescent="0.3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117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</row>
    <row r="26" spans="2:37" x14ac:dyDescent="0.3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117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</row>
    <row r="27" spans="2:37" x14ac:dyDescent="0.3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117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</row>
    <row r="28" spans="2:37" x14ac:dyDescent="0.35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117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</row>
    <row r="29" spans="2:37" x14ac:dyDescent="0.3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117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</row>
    <row r="30" spans="2:37" x14ac:dyDescent="0.35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117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</row>
    <row r="31" spans="2:37" x14ac:dyDescent="0.3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117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</row>
    <row r="32" spans="2:37" x14ac:dyDescent="0.3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117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</row>
    <row r="33" spans="1:37" x14ac:dyDescent="0.3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117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</row>
    <row r="34" spans="1:37" x14ac:dyDescent="0.3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117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</row>
    <row r="35" spans="1:37" x14ac:dyDescent="0.3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117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</row>
    <row r="36" spans="1:37" x14ac:dyDescent="0.3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117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</row>
    <row r="37" spans="1:37" x14ac:dyDescent="0.3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117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</row>
    <row r="38" spans="1:37" x14ac:dyDescent="0.3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117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</row>
    <row r="39" spans="1:37" x14ac:dyDescent="0.35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117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</row>
    <row r="40" spans="1:37" x14ac:dyDescent="0.35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X40" s="117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</row>
    <row r="41" spans="1:37" x14ac:dyDescent="0.3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X41" s="117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</row>
    <row r="42" spans="1:37" x14ac:dyDescent="0.3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X42" s="117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</row>
    <row r="43" spans="1:37" x14ac:dyDescent="0.3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X43" s="117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</row>
    <row r="44" spans="1:37" x14ac:dyDescent="0.3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X44" s="117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</row>
    <row r="45" spans="1:37" x14ac:dyDescent="0.3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X45" s="117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</row>
    <row r="46" spans="1:37" x14ac:dyDescent="0.3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</row>
  </sheetData>
  <sheetProtection algorithmName="SHA-512" hashValue="6fDKMwzuYINYAj6xSXDjvDiHcBL0pwKPuuDV82ZtiCcYw7WeIlcRxMSQVRC1nI1d9g0Joq6LXc4NnO+wxeJ/mg==" saltValue="MDm6np4KQ78tkchRfepuPg==" spinCount="100000" sheet="1" objects="1" selectLockedCells="1"/>
  <mergeCells count="1">
    <mergeCell ref="T6:U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0E722-DD0C-4B91-908E-81BC6DAB73B3}">
  <sheetPr>
    <tabColor theme="5" tint="0.39997558519241921"/>
  </sheetPr>
  <dimension ref="A1:AF125"/>
  <sheetViews>
    <sheetView topLeftCell="B5" workbookViewId="0">
      <pane xSplit="1" ySplit="14" topLeftCell="C19" activePane="bottomRight" state="frozen"/>
      <selection pane="topRight" activeCell="C6" sqref="C6"/>
      <selection pane="bottomLeft" activeCell="B17" sqref="B17"/>
      <selection pane="bottomRight" activeCell="D14" sqref="D14"/>
    </sheetView>
  </sheetViews>
  <sheetFormatPr defaultRowHeight="14.5" x14ac:dyDescent="0.35"/>
  <cols>
    <col min="1" max="1" width="0" hidden="1" customWidth="1"/>
    <col min="3" max="3" width="33.7265625" customWidth="1"/>
    <col min="4" max="4" width="19.1796875" customWidth="1"/>
    <col min="5" max="5" width="8.7265625" hidden="1" customWidth="1"/>
    <col min="6" max="6" width="9.1796875" customWidth="1"/>
    <col min="7" max="7" width="12.81640625" customWidth="1"/>
    <col min="8" max="8" width="9.7265625" hidden="1" customWidth="1"/>
    <col min="9" max="10" width="10.54296875" customWidth="1"/>
    <col min="11" max="11" width="11.7265625" customWidth="1"/>
    <col min="12" max="12" width="11.453125" style="1" customWidth="1"/>
    <col min="13" max="13" width="14.81640625" customWidth="1"/>
    <col min="14" max="14" width="13.54296875" style="1" customWidth="1"/>
    <col min="15" max="15" width="11" customWidth="1"/>
    <col min="16" max="16" width="9.81640625" hidden="1" customWidth="1"/>
    <col min="17" max="17" width="11.1796875" customWidth="1"/>
    <col min="18" max="18" width="9.453125" customWidth="1"/>
    <col min="19" max="19" width="12" customWidth="1"/>
    <col min="20" max="20" width="13.54296875" customWidth="1"/>
    <col min="21" max="21" width="12.26953125" customWidth="1"/>
    <col min="22" max="22" width="14.7265625" customWidth="1"/>
    <col min="23" max="23" width="14.1796875" customWidth="1"/>
    <col min="24" max="24" width="13.81640625" customWidth="1"/>
    <col min="25" max="25" width="15.7265625" customWidth="1"/>
    <col min="26" max="26" width="12.81640625" customWidth="1"/>
    <col min="27" max="27" width="13.54296875" customWidth="1"/>
    <col min="28" max="28" width="12.7265625" customWidth="1"/>
    <col min="29" max="29" width="11.7265625" customWidth="1"/>
    <col min="30" max="30" width="13.7265625" customWidth="1"/>
    <col min="31" max="31" width="13.1796875" customWidth="1"/>
  </cols>
  <sheetData>
    <row r="1" spans="1:32" hidden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30"/>
      <c r="M1" s="12"/>
      <c r="N1" s="30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3"/>
    </row>
    <row r="2" spans="1:32" hidden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30"/>
      <c r="M2" s="12"/>
      <c r="N2" s="30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3"/>
    </row>
    <row r="3" spans="1:32" hidden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30"/>
      <c r="M3" s="12"/>
      <c r="N3" s="30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3"/>
    </row>
    <row r="4" spans="1:32" hidden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30"/>
      <c r="M4" s="12"/>
      <c r="N4" s="3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3"/>
    </row>
    <row r="5" spans="1:32" ht="5.15" customHeight="1" x14ac:dyDescent="0.35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31"/>
      <c r="M5" s="16"/>
      <c r="N5" s="31"/>
      <c r="O5" s="16"/>
      <c r="P5" s="12"/>
      <c r="Q5" s="16"/>
      <c r="R5" s="16"/>
      <c r="S5" s="16"/>
      <c r="T5" s="16"/>
      <c r="U5" s="16"/>
      <c r="V5" s="16"/>
      <c r="W5" s="16"/>
      <c r="X5" s="16"/>
      <c r="Y5" s="16"/>
      <c r="Z5" s="16"/>
      <c r="AA5" s="12"/>
      <c r="AB5" s="12"/>
      <c r="AC5" s="12"/>
      <c r="AD5" s="12"/>
      <c r="AE5" s="12"/>
      <c r="AF5" s="3"/>
    </row>
    <row r="6" spans="1:32" ht="30" customHeight="1" x14ac:dyDescent="0.35">
      <c r="A6" s="15"/>
      <c r="B6" s="126" t="s">
        <v>84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  <c r="P6" s="19"/>
      <c r="Q6" s="15"/>
      <c r="R6" s="154" t="s">
        <v>0</v>
      </c>
      <c r="S6" s="154"/>
      <c r="T6" s="154"/>
      <c r="U6" s="98" t="s">
        <v>1</v>
      </c>
      <c r="V6" s="99" t="s">
        <v>2</v>
      </c>
      <c r="W6" s="155" t="s">
        <v>3</v>
      </c>
      <c r="X6" s="155"/>
      <c r="Y6" s="18"/>
      <c r="Z6" s="111"/>
      <c r="AA6" s="18"/>
      <c r="AB6" s="12"/>
      <c r="AC6" s="12"/>
      <c r="AD6" s="12"/>
      <c r="AE6" s="12"/>
      <c r="AF6" s="3"/>
    </row>
    <row r="7" spans="1:32" ht="15" customHeight="1" x14ac:dyDescent="0.35">
      <c r="A7" s="15"/>
      <c r="B7" s="129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  <c r="P7" s="20"/>
      <c r="Q7" s="15"/>
      <c r="R7" s="151" t="s">
        <v>4</v>
      </c>
      <c r="S7" s="124" t="s">
        <v>128</v>
      </c>
      <c r="T7" s="124"/>
      <c r="U7" s="112">
        <f>+N119</f>
        <v>0</v>
      </c>
      <c r="V7" s="113">
        <f>+$W$119</f>
        <v>0</v>
      </c>
      <c r="W7" s="114">
        <f>IFERROR(IF(U17=0,0,$U7-$V7)," ")</f>
        <v>0</v>
      </c>
      <c r="X7" s="125">
        <f>IFERROR($W7/$U7,0)</f>
        <v>0</v>
      </c>
      <c r="Y7" s="18"/>
      <c r="Z7" s="115" t="s">
        <v>5</v>
      </c>
      <c r="AA7" s="13">
        <f>+U8</f>
        <v>0</v>
      </c>
      <c r="AB7" s="116">
        <v>1</v>
      </c>
      <c r="AC7" s="17"/>
      <c r="AD7" s="17"/>
      <c r="AE7" s="12"/>
      <c r="AF7" s="3"/>
    </row>
    <row r="8" spans="1:32" ht="15" customHeight="1" x14ac:dyDescent="0.35">
      <c r="A8" s="15"/>
      <c r="B8" s="12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/>
      <c r="P8" s="20"/>
      <c r="Q8" s="105">
        <v>2.1499999999999999E-4</v>
      </c>
      <c r="R8" s="151"/>
      <c r="S8" s="124" t="s">
        <v>129</v>
      </c>
      <c r="T8" s="124"/>
      <c r="U8" s="112">
        <f>Q8*U7</f>
        <v>0</v>
      </c>
      <c r="V8" s="113">
        <f>Q8*V7</f>
        <v>0</v>
      </c>
      <c r="W8" s="114">
        <f>IFERROR(IF(U17=0,0,$U8-$V8)," ")</f>
        <v>0</v>
      </c>
      <c r="X8" s="125"/>
      <c r="Y8" s="18"/>
      <c r="Z8" s="115" t="s">
        <v>6</v>
      </c>
      <c r="AA8" s="13">
        <f>+V8</f>
        <v>0</v>
      </c>
      <c r="AB8" s="116">
        <f>IFERROR(AA8/AA7,0)</f>
        <v>0</v>
      </c>
      <c r="AC8" s="17"/>
      <c r="AD8" s="17"/>
      <c r="AE8" s="12"/>
      <c r="AF8" s="3"/>
    </row>
    <row r="9" spans="1:32" ht="17.149999999999999" customHeight="1" x14ac:dyDescent="0.35">
      <c r="A9" s="15"/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/>
      <c r="P9" s="19"/>
      <c r="Q9" s="105">
        <v>2.1859999999999999</v>
      </c>
      <c r="R9" s="124" t="s">
        <v>169</v>
      </c>
      <c r="S9" s="124"/>
      <c r="T9" s="124"/>
      <c r="U9" s="112">
        <f>Q9*U8</f>
        <v>0</v>
      </c>
      <c r="V9" s="113">
        <f>Q9*V8</f>
        <v>0</v>
      </c>
      <c r="W9" s="114">
        <f>IFERROR(IF(U17=0,0,$U9-$V9)," ")</f>
        <v>0</v>
      </c>
      <c r="X9" s="125"/>
      <c r="Y9" s="18"/>
      <c r="Z9" s="115" t="s">
        <v>7</v>
      </c>
      <c r="AA9" s="13">
        <f>+W8</f>
        <v>0</v>
      </c>
      <c r="AB9" s="116">
        <f>IFERROR(AA9/AA7,0)</f>
        <v>0</v>
      </c>
      <c r="AC9" s="17"/>
      <c r="AD9" s="17"/>
      <c r="AE9" s="12"/>
      <c r="AF9" s="3"/>
    </row>
    <row r="10" spans="1:32" ht="14.5" customHeight="1" x14ac:dyDescent="0.35">
      <c r="A10" s="15"/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  <c r="P10" s="20"/>
      <c r="Q10" s="15"/>
      <c r="R10" s="124" t="s">
        <v>130</v>
      </c>
      <c r="S10" s="124"/>
      <c r="T10" s="124"/>
      <c r="U10" s="112">
        <f>IFERROR($O$119,"")</f>
        <v>0</v>
      </c>
      <c r="V10" s="113">
        <f>IFERROR($X$119,"")</f>
        <v>0</v>
      </c>
      <c r="W10" s="114">
        <f>IFERROR(IF(U17=0,0,$U10-$V10)," ")</f>
        <v>0</v>
      </c>
      <c r="X10" s="125"/>
      <c r="Y10" s="18"/>
      <c r="Z10" s="111"/>
      <c r="AA10" s="18"/>
      <c r="AB10" s="12"/>
      <c r="AC10" s="12"/>
      <c r="AD10" s="12"/>
      <c r="AE10" s="12"/>
      <c r="AF10" s="3"/>
    </row>
    <row r="11" spans="1:32" ht="14.5" customHeight="1" x14ac:dyDescent="0.35">
      <c r="A11" s="12"/>
      <c r="B11" s="92"/>
      <c r="C11" s="146" t="s">
        <v>168</v>
      </c>
      <c r="D11" s="17"/>
      <c r="E11" s="17"/>
      <c r="F11" s="17"/>
      <c r="G11" s="17"/>
      <c r="H11" s="17"/>
      <c r="I11" s="17"/>
      <c r="J11" s="17"/>
      <c r="K11" s="17"/>
      <c r="L11" s="32"/>
      <c r="M11" s="17"/>
      <c r="N11" s="32"/>
      <c r="O11" s="17"/>
      <c r="P11" s="16"/>
      <c r="Q11" s="21"/>
      <c r="R11" s="17"/>
      <c r="S11" s="17"/>
      <c r="T11" s="17"/>
      <c r="U11" s="17"/>
      <c r="V11" s="17"/>
      <c r="W11" s="17"/>
      <c r="X11" s="17"/>
      <c r="Y11" s="12"/>
      <c r="Z11" s="17"/>
      <c r="AA11" s="12"/>
      <c r="AB11" s="12"/>
      <c r="AC11" s="12"/>
      <c r="AD11" s="12"/>
      <c r="AE11" s="12"/>
      <c r="AF11" s="3"/>
    </row>
    <row r="12" spans="1:32" ht="15" customHeight="1" x14ac:dyDescent="0.35">
      <c r="A12" s="12"/>
      <c r="B12" s="92"/>
      <c r="C12" s="147"/>
      <c r="E12" s="16"/>
      <c r="F12" s="148" t="s">
        <v>146</v>
      </c>
      <c r="G12" s="148"/>
      <c r="H12" s="148"/>
      <c r="I12" s="148"/>
      <c r="J12" s="148"/>
      <c r="K12" s="148"/>
      <c r="L12" s="148"/>
      <c r="M12" s="148"/>
      <c r="N12" s="148"/>
      <c r="O12" s="148"/>
      <c r="P12" s="72"/>
      <c r="Q12" s="7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3"/>
    </row>
    <row r="13" spans="1:32" ht="15" customHeight="1" x14ac:dyDescent="0.35">
      <c r="A13" s="12"/>
      <c r="B13" s="15"/>
      <c r="C13" s="19"/>
      <c r="D13" s="75"/>
      <c r="E13" s="74" t="s">
        <v>109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72"/>
      <c r="Q13" s="7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3"/>
    </row>
    <row r="14" spans="1:32" ht="15" customHeight="1" x14ac:dyDescent="0.35">
      <c r="A14" s="12"/>
      <c r="B14" s="15"/>
      <c r="C14" s="73" t="s">
        <v>127</v>
      </c>
      <c r="D14" s="70"/>
      <c r="E14" s="4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72"/>
      <c r="Q14" s="72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3"/>
    </row>
    <row r="15" spans="1:32" x14ac:dyDescent="0.35">
      <c r="A15" s="12"/>
      <c r="B15" s="38"/>
      <c r="D15" s="21"/>
      <c r="E15" s="21"/>
      <c r="F15" s="21"/>
      <c r="G15" s="36"/>
      <c r="H15" s="21"/>
      <c r="I15" s="16"/>
      <c r="J15" s="16"/>
      <c r="K15" s="16"/>
      <c r="L15" s="31"/>
      <c r="M15" s="16"/>
      <c r="N15" s="31"/>
      <c r="O15" s="16"/>
      <c r="P15" s="21"/>
      <c r="Q15" s="21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2"/>
      <c r="AD15" s="12"/>
      <c r="AE15" s="12"/>
      <c r="AF15" s="3"/>
    </row>
    <row r="16" spans="1:32" ht="19" customHeight="1" x14ac:dyDescent="0.35">
      <c r="A16" s="3"/>
      <c r="B16" s="140" t="s">
        <v>8</v>
      </c>
      <c r="C16" s="143" t="s">
        <v>122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5"/>
      <c r="P16" s="137" t="s">
        <v>123</v>
      </c>
      <c r="Q16" s="138"/>
      <c r="R16" s="138"/>
      <c r="S16" s="138"/>
      <c r="T16" s="138"/>
      <c r="U16" s="138"/>
      <c r="V16" s="138"/>
      <c r="W16" s="138"/>
      <c r="X16" s="139"/>
      <c r="Y16" s="152" t="s">
        <v>3</v>
      </c>
      <c r="Z16" s="153"/>
      <c r="AA16" s="135" t="s">
        <v>124</v>
      </c>
      <c r="AB16" s="136"/>
      <c r="AC16" s="18"/>
      <c r="AD16" s="72"/>
      <c r="AE16" s="72"/>
    </row>
    <row r="17" spans="1:31" ht="15" customHeight="1" x14ac:dyDescent="0.35">
      <c r="A17" s="3"/>
      <c r="B17" s="141"/>
      <c r="C17" s="78" t="s">
        <v>126</v>
      </c>
      <c r="D17" s="39" t="s">
        <v>125</v>
      </c>
      <c r="E17" s="39" t="s">
        <v>125</v>
      </c>
      <c r="F17" s="39" t="s">
        <v>125</v>
      </c>
      <c r="G17" s="39" t="s">
        <v>125</v>
      </c>
      <c r="H17" s="35"/>
      <c r="I17" s="39" t="s">
        <v>125</v>
      </c>
      <c r="J17" s="22" t="s">
        <v>125</v>
      </c>
      <c r="K17" s="24">
        <f>IFERROR(SUM(K$19:K$118)," ")</f>
        <v>0</v>
      </c>
      <c r="L17" s="90">
        <f>IFERROR(SUM(L$19:L$118)," ")</f>
        <v>0</v>
      </c>
      <c r="M17" s="39" t="s">
        <v>125</v>
      </c>
      <c r="N17" s="41">
        <f>IFERROR(SUM(N$19:N$118)," ")</f>
        <v>0</v>
      </c>
      <c r="O17" s="67">
        <f>IFERROR(SUM(O$19:O$118)," ")</f>
        <v>0</v>
      </c>
      <c r="P17" s="71" t="s">
        <v>125</v>
      </c>
      <c r="Q17" s="39" t="s">
        <v>125</v>
      </c>
      <c r="R17" s="39" t="s">
        <v>125</v>
      </c>
      <c r="S17" s="22" t="s">
        <v>125</v>
      </c>
      <c r="T17" s="76">
        <f>IFERROR(SUM(T$19:T$118)," ")</f>
        <v>0</v>
      </c>
      <c r="U17" s="33">
        <f>IFERROR(SUM(U$19:U$118)," ")</f>
        <v>0</v>
      </c>
      <c r="V17" s="33" t="s">
        <v>125</v>
      </c>
      <c r="W17" s="41">
        <f>IFERROR(SUM(W$19:W$118)," ")</f>
        <v>0</v>
      </c>
      <c r="X17" s="93">
        <f>IFERROR(SUM(X$19:X$118)," ")</f>
        <v>0</v>
      </c>
      <c r="Y17" s="51">
        <f t="shared" ref="Y17:AA17" si="0">IFERROR(SUM(Y$19:Y$118)," ")</f>
        <v>0</v>
      </c>
      <c r="Z17" s="50">
        <f t="shared" si="0"/>
        <v>0</v>
      </c>
      <c r="AA17" s="51">
        <f t="shared" si="0"/>
        <v>0</v>
      </c>
      <c r="AB17" s="66" t="str">
        <f t="shared" ref="AB17" si="1">IFERROR($AA17/$Z17," ")</f>
        <v xml:space="preserve"> </v>
      </c>
      <c r="AC17" s="18"/>
      <c r="AD17" s="72"/>
      <c r="AE17" s="72"/>
    </row>
    <row r="18" spans="1:31" ht="61" customHeight="1" x14ac:dyDescent="0.35">
      <c r="A18" s="15"/>
      <c r="B18" s="142"/>
      <c r="C18" s="39" t="s">
        <v>9</v>
      </c>
      <c r="D18" s="39" t="s">
        <v>142</v>
      </c>
      <c r="E18" s="64" t="s">
        <v>10</v>
      </c>
      <c r="F18" s="39" t="s">
        <v>11</v>
      </c>
      <c r="G18" s="39" t="s">
        <v>120</v>
      </c>
      <c r="H18" s="64" t="s">
        <v>12</v>
      </c>
      <c r="I18" s="39" t="s">
        <v>12</v>
      </c>
      <c r="J18" s="4" t="s">
        <v>13</v>
      </c>
      <c r="K18" s="4" t="s">
        <v>14</v>
      </c>
      <c r="L18" s="4" t="s">
        <v>15</v>
      </c>
      <c r="M18" s="39" t="s">
        <v>145</v>
      </c>
      <c r="N18" s="4" t="s">
        <v>131</v>
      </c>
      <c r="O18" s="94" t="s">
        <v>132</v>
      </c>
      <c r="P18" s="71" t="s">
        <v>121</v>
      </c>
      <c r="Q18" s="4" t="s">
        <v>143</v>
      </c>
      <c r="R18" s="4" t="str">
        <f>+H18</f>
        <v>Lâmpadas por luminária</v>
      </c>
      <c r="S18" s="4" t="s">
        <v>16</v>
      </c>
      <c r="T18" s="4" t="str">
        <f>+K18</f>
        <v>Quantidade de luminárias</v>
      </c>
      <c r="U18" s="4" t="s">
        <v>17</v>
      </c>
      <c r="V18" s="4" t="str">
        <f>+M18</f>
        <v>Tempo de funcionamento anual
(horas)</v>
      </c>
      <c r="W18" s="4" t="s">
        <v>133</v>
      </c>
      <c r="X18" s="94" t="str">
        <f>+O18</f>
        <v>Custo energético anual
(€)</v>
      </c>
      <c r="Y18" s="47" t="s">
        <v>134</v>
      </c>
      <c r="Z18" s="45" t="s">
        <v>135</v>
      </c>
      <c r="AA18" s="47" t="s">
        <v>18</v>
      </c>
      <c r="AB18" s="4" t="s">
        <v>144</v>
      </c>
      <c r="AC18" s="18"/>
      <c r="AD18" s="72"/>
      <c r="AE18" s="72"/>
    </row>
    <row r="19" spans="1:31" x14ac:dyDescent="0.35">
      <c r="A19" s="15"/>
      <c r="B19" s="5">
        <v>1</v>
      </c>
      <c r="C19" s="7"/>
      <c r="D19" s="10" t="s">
        <v>19</v>
      </c>
      <c r="E19" s="8" t="str">
        <f>IFERROR(IF(OR(D19="LED",D19="Halogéneo",D19="Incandescente"),0,VLOOKUP($D19,'aux validação'!$F$13:$K$86,2,FALSE))," ")</f>
        <v xml:space="preserve"> </v>
      </c>
      <c r="F19" s="27"/>
      <c r="G19" s="5" t="str">
        <f>IFERROR(IF(OR(D19="LED",D19="Halogéneo",D19="Incandescente"),0,VLOOKUP($D19,'aux validação'!$F$13:$K$86,5,FALSE))," ")</f>
        <v xml:space="preserve"> </v>
      </c>
      <c r="H19" s="27">
        <f>IFERROR(IF(OR(D19="LED",D19="Halogéneo",D19="Incandescente",D19="FC E14/E27"),0,)," ")</f>
        <v>0</v>
      </c>
      <c r="I19" s="27"/>
      <c r="J19" s="26" t="str">
        <f>IFERROR(IF(OR(D19="LED",D19="Halogéneo",D19="Incandescente",D19="FC E14/E27"),(I19+H19)*(E19+F19+G19),(I19+H19)+(E19+F19+G19))," ")</f>
        <v xml:space="preserve"> </v>
      </c>
      <c r="K19" s="25"/>
      <c r="L19" s="89" t="str">
        <f t="shared" ref="L19:L50" si="2">IFERROR((J19*K19)/1000," ")</f>
        <v xml:space="preserve"> </v>
      </c>
      <c r="M19" s="25"/>
      <c r="N19" s="44" t="str">
        <f t="shared" ref="N19:N50" si="3">IFERROR(M19*L19," ")</f>
        <v xml:space="preserve"> </v>
      </c>
      <c r="O19" s="95" t="str">
        <f t="shared" ref="O19:O50" si="4">IFERROR($D$14*$N19," ")</f>
        <v xml:space="preserve"> </v>
      </c>
      <c r="P19" s="48" t="str">
        <f t="shared" ref="P19:P50" si="5">IF(D19="Selecione","","LED")</f>
        <v/>
      </c>
      <c r="Q19" s="34"/>
      <c r="R19" s="110"/>
      <c r="S19" s="69" t="str">
        <f>IF(Q19="","",IFERROR(R19*Q19," "))</f>
        <v/>
      </c>
      <c r="T19" s="25"/>
      <c r="U19" s="91" t="str">
        <f>IFERROR((S19*T19)/1000," ")</f>
        <v xml:space="preserve"> </v>
      </c>
      <c r="V19" s="79" t="str">
        <f>IF(M19="","",IFERROR(M19,""))</f>
        <v/>
      </c>
      <c r="W19" s="44" t="str">
        <f>IFERROR(U19*V19,"")</f>
        <v/>
      </c>
      <c r="X19" s="95" t="str">
        <f t="shared" ref="X19:X50" si="6">IFERROR($D$14*$W19," ")</f>
        <v xml:space="preserve"> </v>
      </c>
      <c r="Y19" s="61" t="str">
        <f>IFERROR(IF(U19=0,0,$N19-$W19)," ")</f>
        <v xml:space="preserve"> </v>
      </c>
      <c r="Z19" s="62" t="str">
        <f>IFERROR(IF(U19=0,0,$O19-$X19)," ")</f>
        <v xml:space="preserve"> </v>
      </c>
      <c r="AA19" s="63"/>
      <c r="AB19" s="23" t="str">
        <f t="shared" ref="AB19:AB50" si="7">IFERROR($AA19/$Z19," ")</f>
        <v xml:space="preserve"> </v>
      </c>
      <c r="AC19" s="18"/>
      <c r="AD19" s="72"/>
      <c r="AE19" s="72"/>
    </row>
    <row r="20" spans="1:31" x14ac:dyDescent="0.35">
      <c r="A20" s="15"/>
      <c r="B20" s="5">
        <v>2</v>
      </c>
      <c r="C20" s="7"/>
      <c r="D20" s="10" t="s">
        <v>19</v>
      </c>
      <c r="E20" s="8" t="str">
        <f>IFERROR(IF(OR(D20="LED",D20="Halogéneo",D20="Incandescente"),0,VLOOKUP($D20,'aux validação'!$F$13:$K$86,2,FALSE))," ")</f>
        <v xml:space="preserve"> </v>
      </c>
      <c r="F20" s="27"/>
      <c r="G20" s="5" t="str">
        <f>IFERROR(IF(OR(D20="LED",D20="Halogéneo",D20="Incandescente"),0,VLOOKUP($D20,'aux validação'!$F$13:$K$86,5,FALSE))," ")</f>
        <v xml:space="preserve"> </v>
      </c>
      <c r="H20" s="27">
        <f t="shared" ref="H20:H83" si="8">IFERROR(IF(OR(D20="LED",D20="Halogéneo",D20="Incandescente",D20="FC E14/E27"),0,)," ")</f>
        <v>0</v>
      </c>
      <c r="I20" s="27"/>
      <c r="J20" s="26" t="str">
        <f t="shared" ref="J20:J83" si="9">IFERROR(IF(OR(D20="LED",D20="Halogéneo",D20="Incandescente",D20="FC E14/E27"),(I20+H20)*(E20+F20+G20),(I20+H20)+(E20+F20+G20))," ")</f>
        <v xml:space="preserve"> </v>
      </c>
      <c r="K20" s="25"/>
      <c r="L20" s="89" t="str">
        <f t="shared" si="2"/>
        <v xml:space="preserve"> </v>
      </c>
      <c r="M20" s="25"/>
      <c r="N20" s="44" t="str">
        <f t="shared" si="3"/>
        <v xml:space="preserve"> </v>
      </c>
      <c r="O20" s="95" t="str">
        <f t="shared" si="4"/>
        <v xml:space="preserve"> </v>
      </c>
      <c r="P20" s="48" t="str">
        <f t="shared" si="5"/>
        <v/>
      </c>
      <c r="Q20" s="34"/>
      <c r="R20" s="110"/>
      <c r="S20" s="69" t="str">
        <f t="shared" ref="S20:S83" si="10">IF(Q20="","",IFERROR(R20*Q20," "))</f>
        <v/>
      </c>
      <c r="T20" s="25"/>
      <c r="U20" s="91" t="str">
        <f t="shared" ref="U20:U83" si="11">IFERROR((S20*T20)/1000," ")</f>
        <v xml:space="preserve"> </v>
      </c>
      <c r="V20" s="79" t="str">
        <f t="shared" ref="V20:V83" si="12">IF(M20="","",IFERROR(M20,""))</f>
        <v/>
      </c>
      <c r="W20" s="44" t="str">
        <f t="shared" ref="W20:W83" si="13">IFERROR(U20*V20,"")</f>
        <v/>
      </c>
      <c r="X20" s="95" t="str">
        <f t="shared" si="6"/>
        <v xml:space="preserve"> </v>
      </c>
      <c r="Y20" s="61" t="str">
        <f>IFERROR(IF(U20=0,0,$N20-$W20)," ")</f>
        <v xml:space="preserve"> </v>
      </c>
      <c r="Z20" s="62" t="str">
        <f t="shared" ref="Z20:Z83" si="14">IFERROR(IF(U20=0,0,$O20-$X20)," ")</f>
        <v xml:space="preserve"> </v>
      </c>
      <c r="AA20" s="63"/>
      <c r="AB20" s="23" t="str">
        <f t="shared" si="7"/>
        <v xml:space="preserve"> </v>
      </c>
      <c r="AC20" s="18"/>
      <c r="AD20" s="72"/>
      <c r="AE20" s="72"/>
    </row>
    <row r="21" spans="1:31" x14ac:dyDescent="0.35">
      <c r="A21" s="15"/>
      <c r="B21" s="5">
        <v>3</v>
      </c>
      <c r="C21" s="7"/>
      <c r="D21" s="10" t="s">
        <v>19</v>
      </c>
      <c r="E21" s="8" t="str">
        <f>IFERROR(IF(OR(D21="LED",D21="Halogéneo",D21="Incandescente"),0,VLOOKUP($D21,'aux validação'!$F$13:$K$86,2,FALSE))," ")</f>
        <v xml:space="preserve"> </v>
      </c>
      <c r="F21" s="27"/>
      <c r="G21" s="5" t="str">
        <f>IFERROR(IF(OR(D21="LED",D21="Halogéneo",D21="Incandescente"),0,VLOOKUP($D21,'aux validação'!$F$13:$K$86,5,FALSE))," ")</f>
        <v xml:space="preserve"> </v>
      </c>
      <c r="H21" s="27">
        <f t="shared" si="8"/>
        <v>0</v>
      </c>
      <c r="I21" s="27"/>
      <c r="J21" s="26" t="str">
        <f t="shared" si="9"/>
        <v xml:space="preserve"> </v>
      </c>
      <c r="K21" s="25"/>
      <c r="L21" s="89" t="str">
        <f t="shared" si="2"/>
        <v xml:space="preserve"> </v>
      </c>
      <c r="M21" s="25"/>
      <c r="N21" s="44" t="str">
        <f t="shared" si="3"/>
        <v xml:space="preserve"> </v>
      </c>
      <c r="O21" s="95" t="str">
        <f t="shared" si="4"/>
        <v xml:space="preserve"> </v>
      </c>
      <c r="P21" s="48" t="str">
        <f t="shared" si="5"/>
        <v/>
      </c>
      <c r="Q21" s="34"/>
      <c r="R21" s="110"/>
      <c r="S21" s="69" t="str">
        <f t="shared" si="10"/>
        <v/>
      </c>
      <c r="T21" s="25"/>
      <c r="U21" s="91" t="str">
        <f t="shared" si="11"/>
        <v xml:space="preserve"> </v>
      </c>
      <c r="V21" s="79" t="str">
        <f t="shared" si="12"/>
        <v/>
      </c>
      <c r="W21" s="44" t="str">
        <f t="shared" si="13"/>
        <v/>
      </c>
      <c r="X21" s="95" t="str">
        <f t="shared" si="6"/>
        <v xml:space="preserve"> </v>
      </c>
      <c r="Y21" s="61" t="str">
        <f t="shared" ref="Y21:Y84" si="15">IFERROR(IF(U21=0,0,$N21-$W21)," ")</f>
        <v xml:space="preserve"> </v>
      </c>
      <c r="Z21" s="62" t="str">
        <f t="shared" si="14"/>
        <v xml:space="preserve"> </v>
      </c>
      <c r="AA21" s="63"/>
      <c r="AB21" s="23" t="str">
        <f t="shared" si="7"/>
        <v xml:space="preserve"> </v>
      </c>
      <c r="AC21" s="18"/>
      <c r="AD21" s="72"/>
      <c r="AE21" s="72"/>
    </row>
    <row r="22" spans="1:31" x14ac:dyDescent="0.35">
      <c r="A22" s="15"/>
      <c r="B22" s="5">
        <v>4</v>
      </c>
      <c r="C22" s="7"/>
      <c r="D22" s="10" t="s">
        <v>19</v>
      </c>
      <c r="E22" s="8" t="str">
        <f>IFERROR(IF(OR(D22="LED",D22="Halogéneo",D22="Incandescente"),0,VLOOKUP($D22,'aux validação'!$F$13:$K$86,2,FALSE))," ")</f>
        <v xml:space="preserve"> </v>
      </c>
      <c r="F22" s="27"/>
      <c r="G22" s="5" t="str">
        <f>IFERROR(IF(OR(D22="LED",D22="Halogéneo",D22="Incandescente"),0,VLOOKUP($D22,'aux validação'!$F$13:$K$86,5,FALSE))," ")</f>
        <v xml:space="preserve"> </v>
      </c>
      <c r="H22" s="27">
        <f t="shared" si="8"/>
        <v>0</v>
      </c>
      <c r="I22" s="27"/>
      <c r="J22" s="26" t="str">
        <f t="shared" si="9"/>
        <v xml:space="preserve"> </v>
      </c>
      <c r="K22" s="25"/>
      <c r="L22" s="89" t="str">
        <f t="shared" si="2"/>
        <v xml:space="preserve"> </v>
      </c>
      <c r="M22" s="25"/>
      <c r="N22" s="44" t="str">
        <f t="shared" si="3"/>
        <v xml:space="preserve"> </v>
      </c>
      <c r="O22" s="95" t="str">
        <f t="shared" si="4"/>
        <v xml:space="preserve"> </v>
      </c>
      <c r="P22" s="48" t="str">
        <f t="shared" si="5"/>
        <v/>
      </c>
      <c r="Q22" s="34"/>
      <c r="R22" s="110"/>
      <c r="S22" s="69" t="str">
        <f t="shared" si="10"/>
        <v/>
      </c>
      <c r="T22" s="25"/>
      <c r="U22" s="91" t="str">
        <f t="shared" si="11"/>
        <v xml:space="preserve"> </v>
      </c>
      <c r="V22" s="79" t="str">
        <f t="shared" si="12"/>
        <v/>
      </c>
      <c r="W22" s="44" t="str">
        <f t="shared" si="13"/>
        <v/>
      </c>
      <c r="X22" s="95" t="str">
        <f t="shared" si="6"/>
        <v xml:space="preserve"> </v>
      </c>
      <c r="Y22" s="61" t="str">
        <f t="shared" si="15"/>
        <v xml:space="preserve"> </v>
      </c>
      <c r="Z22" s="62" t="str">
        <f t="shared" si="14"/>
        <v xml:space="preserve"> </v>
      </c>
      <c r="AA22" s="63"/>
      <c r="AB22" s="23" t="str">
        <f t="shared" si="7"/>
        <v xml:space="preserve"> </v>
      </c>
      <c r="AC22" s="18"/>
      <c r="AD22" s="72"/>
      <c r="AE22" s="72"/>
    </row>
    <row r="23" spans="1:31" x14ac:dyDescent="0.35">
      <c r="A23" s="15"/>
      <c r="B23" s="5">
        <v>5</v>
      </c>
      <c r="C23" s="7"/>
      <c r="D23" s="10" t="s">
        <v>19</v>
      </c>
      <c r="E23" s="8" t="str">
        <f>IFERROR(IF(OR(D23="LED",D23="Halogéneo",D23="Incandescente"),0,VLOOKUP($D23,'aux validação'!$F$13:$K$86,2,FALSE))," ")</f>
        <v xml:space="preserve"> </v>
      </c>
      <c r="F23" s="27"/>
      <c r="G23" s="5" t="str">
        <f>IFERROR(IF(OR(D23="LED",D23="Halogéneo",D23="Incandescente"),0,VLOOKUP($D23,'aux validação'!$F$13:$K$86,5,FALSE))," ")</f>
        <v xml:space="preserve"> </v>
      </c>
      <c r="H23" s="27">
        <f t="shared" si="8"/>
        <v>0</v>
      </c>
      <c r="I23" s="27"/>
      <c r="J23" s="26" t="str">
        <f t="shared" si="9"/>
        <v xml:space="preserve"> </v>
      </c>
      <c r="K23" s="25"/>
      <c r="L23" s="89" t="str">
        <f t="shared" si="2"/>
        <v xml:space="preserve"> </v>
      </c>
      <c r="M23" s="25"/>
      <c r="N23" s="44" t="str">
        <f t="shared" si="3"/>
        <v xml:space="preserve"> </v>
      </c>
      <c r="O23" s="95" t="str">
        <f t="shared" si="4"/>
        <v xml:space="preserve"> </v>
      </c>
      <c r="P23" s="48" t="str">
        <f t="shared" si="5"/>
        <v/>
      </c>
      <c r="Q23" s="34"/>
      <c r="R23" s="110"/>
      <c r="S23" s="69" t="str">
        <f t="shared" si="10"/>
        <v/>
      </c>
      <c r="T23" s="25"/>
      <c r="U23" s="91" t="str">
        <f t="shared" si="11"/>
        <v xml:space="preserve"> </v>
      </c>
      <c r="V23" s="79" t="str">
        <f t="shared" si="12"/>
        <v/>
      </c>
      <c r="W23" s="44" t="str">
        <f t="shared" si="13"/>
        <v/>
      </c>
      <c r="X23" s="95" t="str">
        <f t="shared" si="6"/>
        <v xml:space="preserve"> </v>
      </c>
      <c r="Y23" s="61" t="str">
        <f t="shared" si="15"/>
        <v xml:space="preserve"> </v>
      </c>
      <c r="Z23" s="62" t="str">
        <f t="shared" si="14"/>
        <v xml:space="preserve"> </v>
      </c>
      <c r="AA23" s="63"/>
      <c r="AB23" s="23" t="str">
        <f t="shared" si="7"/>
        <v xml:space="preserve"> </v>
      </c>
      <c r="AC23" s="18"/>
      <c r="AD23" s="72"/>
      <c r="AE23" s="72"/>
    </row>
    <row r="24" spans="1:31" x14ac:dyDescent="0.35">
      <c r="A24" s="15"/>
      <c r="B24" s="5">
        <v>6</v>
      </c>
      <c r="C24" s="7"/>
      <c r="D24" s="10" t="s">
        <v>19</v>
      </c>
      <c r="E24" s="8" t="str">
        <f>IFERROR(IF(OR(D24="LED",D24="Halogéneo",D24="Incandescente"),0,VLOOKUP($D24,'aux validação'!$F$13:$K$86,2,FALSE))," ")</f>
        <v xml:space="preserve"> </v>
      </c>
      <c r="F24" s="27"/>
      <c r="G24" s="5" t="str">
        <f>IFERROR(IF(OR(D24="LED",D24="Halogéneo",D24="Incandescente"),0,VLOOKUP($D24,'aux validação'!$F$13:$K$86,5,FALSE))," ")</f>
        <v xml:space="preserve"> </v>
      </c>
      <c r="H24" s="27">
        <f t="shared" si="8"/>
        <v>0</v>
      </c>
      <c r="I24" s="27"/>
      <c r="J24" s="26" t="str">
        <f t="shared" si="9"/>
        <v xml:space="preserve"> </v>
      </c>
      <c r="K24" s="25"/>
      <c r="L24" s="89" t="str">
        <f t="shared" si="2"/>
        <v xml:space="preserve"> </v>
      </c>
      <c r="M24" s="25"/>
      <c r="N24" s="44" t="str">
        <f t="shared" si="3"/>
        <v xml:space="preserve"> </v>
      </c>
      <c r="O24" s="95" t="str">
        <f t="shared" si="4"/>
        <v xml:space="preserve"> </v>
      </c>
      <c r="P24" s="48" t="str">
        <f t="shared" si="5"/>
        <v/>
      </c>
      <c r="Q24" s="34"/>
      <c r="R24" s="110"/>
      <c r="S24" s="69" t="str">
        <f t="shared" si="10"/>
        <v/>
      </c>
      <c r="T24" s="25"/>
      <c r="U24" s="91" t="str">
        <f t="shared" si="11"/>
        <v xml:space="preserve"> </v>
      </c>
      <c r="V24" s="79" t="str">
        <f t="shared" si="12"/>
        <v/>
      </c>
      <c r="W24" s="44" t="str">
        <f t="shared" si="13"/>
        <v/>
      </c>
      <c r="X24" s="95" t="str">
        <f t="shared" si="6"/>
        <v xml:space="preserve"> </v>
      </c>
      <c r="Y24" s="61" t="str">
        <f t="shared" si="15"/>
        <v xml:space="preserve"> </v>
      </c>
      <c r="Z24" s="62" t="str">
        <f t="shared" si="14"/>
        <v xml:space="preserve"> </v>
      </c>
      <c r="AA24" s="63"/>
      <c r="AB24" s="23" t="str">
        <f t="shared" si="7"/>
        <v xml:space="preserve"> </v>
      </c>
      <c r="AC24" s="18"/>
      <c r="AD24" s="72"/>
      <c r="AE24" s="72"/>
    </row>
    <row r="25" spans="1:31" x14ac:dyDescent="0.35">
      <c r="A25" s="15"/>
      <c r="B25" s="5">
        <v>7</v>
      </c>
      <c r="C25" s="7"/>
      <c r="D25" s="10" t="s">
        <v>19</v>
      </c>
      <c r="E25" s="8" t="str">
        <f>IFERROR(IF(OR(D25="LED",D25="Halogéneo",D25="Incandescente"),0,VLOOKUP($D25,'aux validação'!$F$13:$K$86,2,FALSE))," ")</f>
        <v xml:space="preserve"> </v>
      </c>
      <c r="F25" s="27"/>
      <c r="G25" s="5" t="str">
        <f>IFERROR(IF(OR(D25="LED",D25="Halogéneo",D25="Incandescente"),0,VLOOKUP($D25,'aux validação'!$F$13:$K$86,5,FALSE))," ")</f>
        <v xml:space="preserve"> </v>
      </c>
      <c r="H25" s="27">
        <f t="shared" si="8"/>
        <v>0</v>
      </c>
      <c r="I25" s="27"/>
      <c r="J25" s="26" t="str">
        <f t="shared" si="9"/>
        <v xml:space="preserve"> </v>
      </c>
      <c r="K25" s="25"/>
      <c r="L25" s="89" t="str">
        <f t="shared" si="2"/>
        <v xml:space="preserve"> </v>
      </c>
      <c r="M25" s="25"/>
      <c r="N25" s="44" t="str">
        <f t="shared" si="3"/>
        <v xml:space="preserve"> </v>
      </c>
      <c r="O25" s="95" t="str">
        <f t="shared" si="4"/>
        <v xml:space="preserve"> </v>
      </c>
      <c r="P25" s="48" t="str">
        <f t="shared" si="5"/>
        <v/>
      </c>
      <c r="Q25" s="34"/>
      <c r="R25" s="110"/>
      <c r="S25" s="69" t="str">
        <f t="shared" si="10"/>
        <v/>
      </c>
      <c r="T25" s="25"/>
      <c r="U25" s="91" t="str">
        <f t="shared" si="11"/>
        <v xml:space="preserve"> </v>
      </c>
      <c r="V25" s="79" t="str">
        <f t="shared" si="12"/>
        <v/>
      </c>
      <c r="W25" s="44" t="str">
        <f t="shared" si="13"/>
        <v/>
      </c>
      <c r="X25" s="95" t="str">
        <f t="shared" si="6"/>
        <v xml:space="preserve"> </v>
      </c>
      <c r="Y25" s="61" t="str">
        <f t="shared" si="15"/>
        <v xml:space="preserve"> </v>
      </c>
      <c r="Z25" s="62" t="str">
        <f t="shared" si="14"/>
        <v xml:space="preserve"> </v>
      </c>
      <c r="AA25" s="63"/>
      <c r="AB25" s="23" t="str">
        <f t="shared" si="7"/>
        <v xml:space="preserve"> </v>
      </c>
      <c r="AC25" s="18"/>
      <c r="AD25" s="72"/>
      <c r="AE25" s="72"/>
    </row>
    <row r="26" spans="1:31" x14ac:dyDescent="0.35">
      <c r="A26" s="15"/>
      <c r="B26" s="5">
        <v>8</v>
      </c>
      <c r="C26" s="7"/>
      <c r="D26" s="10" t="s">
        <v>19</v>
      </c>
      <c r="E26" s="8" t="str">
        <f>IFERROR(IF(OR(D26="LED",D26="Halogéneo",D26="Incandescente"),0,VLOOKUP($D26,'aux validação'!$F$13:$K$86,2,FALSE))," ")</f>
        <v xml:space="preserve"> </v>
      </c>
      <c r="F26" s="27"/>
      <c r="G26" s="5" t="str">
        <f>IFERROR(IF(OR(D26="LED",D26="Halogéneo",D26="Incandescente"),0,VLOOKUP($D26,'aux validação'!$F$13:$K$86,5,FALSE))," ")</f>
        <v xml:space="preserve"> </v>
      </c>
      <c r="H26" s="27">
        <f t="shared" si="8"/>
        <v>0</v>
      </c>
      <c r="I26" s="27"/>
      <c r="J26" s="26" t="str">
        <f t="shared" si="9"/>
        <v xml:space="preserve"> </v>
      </c>
      <c r="K26" s="25"/>
      <c r="L26" s="89" t="str">
        <f t="shared" si="2"/>
        <v xml:space="preserve"> </v>
      </c>
      <c r="M26" s="25"/>
      <c r="N26" s="44" t="str">
        <f t="shared" si="3"/>
        <v xml:space="preserve"> </v>
      </c>
      <c r="O26" s="95" t="str">
        <f t="shared" si="4"/>
        <v xml:space="preserve"> </v>
      </c>
      <c r="P26" s="48" t="str">
        <f t="shared" si="5"/>
        <v/>
      </c>
      <c r="Q26" s="34"/>
      <c r="R26" s="110"/>
      <c r="S26" s="69" t="str">
        <f t="shared" si="10"/>
        <v/>
      </c>
      <c r="T26" s="25"/>
      <c r="U26" s="91" t="str">
        <f t="shared" si="11"/>
        <v xml:space="preserve"> </v>
      </c>
      <c r="V26" s="79" t="str">
        <f t="shared" si="12"/>
        <v/>
      </c>
      <c r="W26" s="44" t="str">
        <f t="shared" si="13"/>
        <v/>
      </c>
      <c r="X26" s="95" t="str">
        <f t="shared" si="6"/>
        <v xml:space="preserve"> </v>
      </c>
      <c r="Y26" s="61" t="str">
        <f t="shared" si="15"/>
        <v xml:space="preserve"> </v>
      </c>
      <c r="Z26" s="62" t="str">
        <f t="shared" si="14"/>
        <v xml:space="preserve"> </v>
      </c>
      <c r="AA26" s="63"/>
      <c r="AB26" s="23" t="str">
        <f t="shared" si="7"/>
        <v xml:space="preserve"> </v>
      </c>
      <c r="AC26" s="18"/>
      <c r="AD26" s="72"/>
      <c r="AE26" s="72"/>
    </row>
    <row r="27" spans="1:31" x14ac:dyDescent="0.35">
      <c r="A27" s="15"/>
      <c r="B27" s="5">
        <v>9</v>
      </c>
      <c r="C27" s="7"/>
      <c r="D27" s="10" t="s">
        <v>19</v>
      </c>
      <c r="E27" s="8" t="str">
        <f>IFERROR(IF(OR(D27="LED",D27="Halogéneo",D27="Incandescente"),0,VLOOKUP($D27,'aux validação'!$F$13:$K$86,2,FALSE))," ")</f>
        <v xml:space="preserve"> </v>
      </c>
      <c r="F27" s="27"/>
      <c r="G27" s="5" t="str">
        <f>IFERROR(IF(OR(D27="LED",D27="Halogéneo",D27="Incandescente"),0,VLOOKUP($D27,'aux validação'!$F$13:$K$86,5,FALSE))," ")</f>
        <v xml:space="preserve"> </v>
      </c>
      <c r="H27" s="27">
        <f t="shared" si="8"/>
        <v>0</v>
      </c>
      <c r="I27" s="27"/>
      <c r="J27" s="26" t="str">
        <f t="shared" si="9"/>
        <v xml:space="preserve"> </v>
      </c>
      <c r="K27" s="25"/>
      <c r="L27" s="89" t="str">
        <f t="shared" si="2"/>
        <v xml:space="preserve"> </v>
      </c>
      <c r="M27" s="25"/>
      <c r="N27" s="44" t="str">
        <f t="shared" si="3"/>
        <v xml:space="preserve"> </v>
      </c>
      <c r="O27" s="95" t="str">
        <f t="shared" si="4"/>
        <v xml:space="preserve"> </v>
      </c>
      <c r="P27" s="48" t="str">
        <f t="shared" si="5"/>
        <v/>
      </c>
      <c r="Q27" s="34"/>
      <c r="R27" s="110"/>
      <c r="S27" s="69" t="str">
        <f t="shared" si="10"/>
        <v/>
      </c>
      <c r="T27" s="25"/>
      <c r="U27" s="91" t="str">
        <f t="shared" si="11"/>
        <v xml:space="preserve"> </v>
      </c>
      <c r="V27" s="79" t="str">
        <f t="shared" si="12"/>
        <v/>
      </c>
      <c r="W27" s="44" t="str">
        <f t="shared" si="13"/>
        <v/>
      </c>
      <c r="X27" s="95" t="str">
        <f t="shared" si="6"/>
        <v xml:space="preserve"> </v>
      </c>
      <c r="Y27" s="61" t="str">
        <f t="shared" si="15"/>
        <v xml:space="preserve"> </v>
      </c>
      <c r="Z27" s="62" t="str">
        <f t="shared" si="14"/>
        <v xml:space="preserve"> </v>
      </c>
      <c r="AA27" s="63"/>
      <c r="AB27" s="23" t="str">
        <f t="shared" si="7"/>
        <v xml:space="preserve"> </v>
      </c>
      <c r="AC27" s="18"/>
      <c r="AD27" s="72"/>
      <c r="AE27" s="72"/>
    </row>
    <row r="28" spans="1:31" x14ac:dyDescent="0.35">
      <c r="A28" s="15"/>
      <c r="B28" s="5">
        <v>10</v>
      </c>
      <c r="C28" s="7"/>
      <c r="D28" s="10" t="s">
        <v>19</v>
      </c>
      <c r="E28" s="8" t="str">
        <f>IFERROR(IF(OR(D28="LED",D28="Halogéneo",D28="Incandescente"),0,VLOOKUP($D28,'aux validação'!$F$13:$K$86,2,FALSE))," ")</f>
        <v xml:space="preserve"> </v>
      </c>
      <c r="F28" s="27"/>
      <c r="G28" s="5" t="str">
        <f>IFERROR(IF(OR(D28="LED",D28="Halogéneo",D28="Incandescente"),0,VLOOKUP($D28,'aux validação'!$F$13:$K$86,5,FALSE))," ")</f>
        <v xml:space="preserve"> </v>
      </c>
      <c r="H28" s="27">
        <f t="shared" si="8"/>
        <v>0</v>
      </c>
      <c r="I28" s="27"/>
      <c r="J28" s="26" t="str">
        <f t="shared" si="9"/>
        <v xml:space="preserve"> </v>
      </c>
      <c r="K28" s="25"/>
      <c r="L28" s="89" t="str">
        <f t="shared" si="2"/>
        <v xml:space="preserve"> </v>
      </c>
      <c r="M28" s="25"/>
      <c r="N28" s="44" t="str">
        <f t="shared" si="3"/>
        <v xml:space="preserve"> </v>
      </c>
      <c r="O28" s="95" t="str">
        <f t="shared" si="4"/>
        <v xml:space="preserve"> </v>
      </c>
      <c r="P28" s="48" t="str">
        <f t="shared" si="5"/>
        <v/>
      </c>
      <c r="Q28" s="34"/>
      <c r="R28" s="110"/>
      <c r="S28" s="69" t="str">
        <f t="shared" si="10"/>
        <v/>
      </c>
      <c r="T28" s="25"/>
      <c r="U28" s="91" t="str">
        <f t="shared" si="11"/>
        <v xml:space="preserve"> </v>
      </c>
      <c r="V28" s="79" t="str">
        <f t="shared" si="12"/>
        <v/>
      </c>
      <c r="W28" s="44" t="str">
        <f t="shared" si="13"/>
        <v/>
      </c>
      <c r="X28" s="95" t="str">
        <f t="shared" si="6"/>
        <v xml:space="preserve"> </v>
      </c>
      <c r="Y28" s="61" t="str">
        <f t="shared" si="15"/>
        <v xml:space="preserve"> </v>
      </c>
      <c r="Z28" s="62" t="str">
        <f t="shared" si="14"/>
        <v xml:space="preserve"> </v>
      </c>
      <c r="AA28" s="63"/>
      <c r="AB28" s="23" t="str">
        <f t="shared" si="7"/>
        <v xml:space="preserve"> </v>
      </c>
      <c r="AC28" s="18"/>
      <c r="AD28" s="72"/>
      <c r="AE28" s="72"/>
    </row>
    <row r="29" spans="1:31" x14ac:dyDescent="0.35">
      <c r="A29" s="15"/>
      <c r="B29" s="5">
        <v>11</v>
      </c>
      <c r="C29" s="7"/>
      <c r="D29" s="10" t="s">
        <v>19</v>
      </c>
      <c r="E29" s="8" t="str">
        <f>IFERROR(IF(OR(D29="LED",D29="Halogéneo",D29="Incandescente"),0,VLOOKUP($D29,'aux validação'!$F$13:$K$86,2,FALSE))," ")</f>
        <v xml:space="preserve"> </v>
      </c>
      <c r="F29" s="27"/>
      <c r="G29" s="5" t="str">
        <f>IFERROR(IF(OR(D29="LED",D29="Halogéneo",D29="Incandescente"),0,VLOOKUP($D29,'aux validação'!$F$13:$K$86,5,FALSE))," ")</f>
        <v xml:space="preserve"> </v>
      </c>
      <c r="H29" s="27">
        <f t="shared" si="8"/>
        <v>0</v>
      </c>
      <c r="I29" s="27"/>
      <c r="J29" s="26" t="str">
        <f t="shared" si="9"/>
        <v xml:space="preserve"> </v>
      </c>
      <c r="K29" s="25"/>
      <c r="L29" s="89" t="str">
        <f t="shared" si="2"/>
        <v xml:space="preserve"> </v>
      </c>
      <c r="M29" s="25"/>
      <c r="N29" s="44" t="str">
        <f t="shared" si="3"/>
        <v xml:space="preserve"> </v>
      </c>
      <c r="O29" s="95" t="str">
        <f t="shared" si="4"/>
        <v xml:space="preserve"> </v>
      </c>
      <c r="P29" s="48" t="str">
        <f t="shared" si="5"/>
        <v/>
      </c>
      <c r="Q29" s="34"/>
      <c r="R29" s="110"/>
      <c r="S29" s="69" t="str">
        <f t="shared" si="10"/>
        <v/>
      </c>
      <c r="T29" s="25"/>
      <c r="U29" s="91" t="str">
        <f t="shared" si="11"/>
        <v xml:space="preserve"> </v>
      </c>
      <c r="V29" s="79" t="str">
        <f t="shared" si="12"/>
        <v/>
      </c>
      <c r="W29" s="44" t="str">
        <f t="shared" si="13"/>
        <v/>
      </c>
      <c r="X29" s="95" t="str">
        <f t="shared" si="6"/>
        <v xml:space="preserve"> </v>
      </c>
      <c r="Y29" s="61" t="str">
        <f t="shared" si="15"/>
        <v xml:space="preserve"> </v>
      </c>
      <c r="Z29" s="62" t="str">
        <f t="shared" si="14"/>
        <v xml:space="preserve"> </v>
      </c>
      <c r="AA29" s="63"/>
      <c r="AB29" s="23" t="str">
        <f t="shared" si="7"/>
        <v xml:space="preserve"> </v>
      </c>
      <c r="AC29" s="18"/>
      <c r="AD29" s="72"/>
      <c r="AE29" s="72"/>
    </row>
    <row r="30" spans="1:31" x14ac:dyDescent="0.35">
      <c r="A30" s="15"/>
      <c r="B30" s="5">
        <v>12</v>
      </c>
      <c r="C30" s="7"/>
      <c r="D30" s="10" t="s">
        <v>19</v>
      </c>
      <c r="E30" s="8" t="str">
        <f>IFERROR(IF(OR(D30="LED",D30="Halogéneo",D30="Incandescente"),0,VLOOKUP($D30,'aux validação'!$F$13:$K$86,2,FALSE))," ")</f>
        <v xml:space="preserve"> </v>
      </c>
      <c r="F30" s="27"/>
      <c r="G30" s="5" t="str">
        <f>IFERROR(IF(OR(D30="LED",D30="Halogéneo",D30="Incandescente"),0,VLOOKUP($D30,'aux validação'!$F$13:$K$86,5,FALSE))," ")</f>
        <v xml:space="preserve"> </v>
      </c>
      <c r="H30" s="27">
        <f t="shared" si="8"/>
        <v>0</v>
      </c>
      <c r="I30" s="27"/>
      <c r="J30" s="26" t="str">
        <f t="shared" si="9"/>
        <v xml:space="preserve"> </v>
      </c>
      <c r="K30" s="25"/>
      <c r="L30" s="89" t="str">
        <f t="shared" si="2"/>
        <v xml:space="preserve"> </v>
      </c>
      <c r="M30" s="25"/>
      <c r="N30" s="44" t="str">
        <f t="shared" si="3"/>
        <v xml:space="preserve"> </v>
      </c>
      <c r="O30" s="95" t="str">
        <f t="shared" si="4"/>
        <v xml:space="preserve"> </v>
      </c>
      <c r="P30" s="48" t="str">
        <f t="shared" si="5"/>
        <v/>
      </c>
      <c r="Q30" s="34"/>
      <c r="R30" s="110"/>
      <c r="S30" s="69" t="str">
        <f t="shared" si="10"/>
        <v/>
      </c>
      <c r="T30" s="25"/>
      <c r="U30" s="91" t="str">
        <f t="shared" si="11"/>
        <v xml:space="preserve"> </v>
      </c>
      <c r="V30" s="79" t="str">
        <f t="shared" si="12"/>
        <v/>
      </c>
      <c r="W30" s="44" t="str">
        <f t="shared" si="13"/>
        <v/>
      </c>
      <c r="X30" s="95" t="str">
        <f t="shared" si="6"/>
        <v xml:space="preserve"> </v>
      </c>
      <c r="Y30" s="61" t="str">
        <f t="shared" si="15"/>
        <v xml:space="preserve"> </v>
      </c>
      <c r="Z30" s="62" t="str">
        <f t="shared" si="14"/>
        <v xml:space="preserve"> </v>
      </c>
      <c r="AA30" s="63"/>
      <c r="AB30" s="23" t="str">
        <f t="shared" si="7"/>
        <v xml:space="preserve"> </v>
      </c>
      <c r="AC30" s="18"/>
      <c r="AD30" s="72"/>
      <c r="AE30" s="72"/>
    </row>
    <row r="31" spans="1:31" x14ac:dyDescent="0.35">
      <c r="A31" s="15"/>
      <c r="B31" s="5">
        <v>13</v>
      </c>
      <c r="C31" s="7"/>
      <c r="D31" s="10" t="s">
        <v>19</v>
      </c>
      <c r="E31" s="8" t="str">
        <f>IFERROR(IF(OR(D31="LED",D31="Halogéneo",D31="Incandescente"),0,VLOOKUP($D31,'aux validação'!$F$13:$K$86,2,FALSE))," ")</f>
        <v xml:space="preserve"> </v>
      </c>
      <c r="F31" s="27"/>
      <c r="G31" s="5" t="str">
        <f>IFERROR(IF(OR(D31="LED",D31="Halogéneo",D31="Incandescente"),0,VLOOKUP($D31,'aux validação'!$F$13:$K$86,5,FALSE))," ")</f>
        <v xml:space="preserve"> </v>
      </c>
      <c r="H31" s="27">
        <f t="shared" si="8"/>
        <v>0</v>
      </c>
      <c r="I31" s="27"/>
      <c r="J31" s="26" t="str">
        <f t="shared" si="9"/>
        <v xml:space="preserve"> </v>
      </c>
      <c r="K31" s="25"/>
      <c r="L31" s="89" t="str">
        <f t="shared" si="2"/>
        <v xml:space="preserve"> </v>
      </c>
      <c r="M31" s="25"/>
      <c r="N31" s="44" t="str">
        <f t="shared" si="3"/>
        <v xml:space="preserve"> </v>
      </c>
      <c r="O31" s="95" t="str">
        <f t="shared" si="4"/>
        <v xml:space="preserve"> </v>
      </c>
      <c r="P31" s="48" t="str">
        <f t="shared" si="5"/>
        <v/>
      </c>
      <c r="Q31" s="34"/>
      <c r="R31" s="110"/>
      <c r="S31" s="69" t="str">
        <f t="shared" si="10"/>
        <v/>
      </c>
      <c r="T31" s="25"/>
      <c r="U31" s="91" t="str">
        <f t="shared" si="11"/>
        <v xml:space="preserve"> </v>
      </c>
      <c r="V31" s="79" t="str">
        <f t="shared" si="12"/>
        <v/>
      </c>
      <c r="W31" s="44" t="str">
        <f t="shared" si="13"/>
        <v/>
      </c>
      <c r="X31" s="95" t="str">
        <f t="shared" si="6"/>
        <v xml:space="preserve"> </v>
      </c>
      <c r="Y31" s="61" t="str">
        <f t="shared" si="15"/>
        <v xml:space="preserve"> </v>
      </c>
      <c r="Z31" s="62" t="str">
        <f t="shared" si="14"/>
        <v xml:space="preserve"> </v>
      </c>
      <c r="AA31" s="63"/>
      <c r="AB31" s="23" t="str">
        <f t="shared" si="7"/>
        <v xml:space="preserve"> </v>
      </c>
      <c r="AC31" s="18"/>
      <c r="AD31" s="72"/>
      <c r="AE31" s="72"/>
    </row>
    <row r="32" spans="1:31" x14ac:dyDescent="0.35">
      <c r="A32" s="15"/>
      <c r="B32" s="5">
        <v>14</v>
      </c>
      <c r="C32" s="7"/>
      <c r="D32" s="10" t="s">
        <v>19</v>
      </c>
      <c r="E32" s="8" t="str">
        <f>IFERROR(IF(OR(D32="LED",D32="Halogéneo",D32="Incandescente"),0,VLOOKUP($D32,'aux validação'!$F$13:$K$86,2,FALSE))," ")</f>
        <v xml:space="preserve"> </v>
      </c>
      <c r="F32" s="27"/>
      <c r="G32" s="5" t="str">
        <f>IFERROR(IF(OR(D32="LED",D32="Halogéneo",D32="Incandescente"),0,VLOOKUP($D32,'aux validação'!$F$13:$K$86,5,FALSE))," ")</f>
        <v xml:space="preserve"> </v>
      </c>
      <c r="H32" s="27">
        <f t="shared" si="8"/>
        <v>0</v>
      </c>
      <c r="I32" s="27"/>
      <c r="J32" s="26" t="str">
        <f t="shared" si="9"/>
        <v xml:space="preserve"> </v>
      </c>
      <c r="K32" s="25"/>
      <c r="L32" s="89" t="str">
        <f t="shared" si="2"/>
        <v xml:space="preserve"> </v>
      </c>
      <c r="M32" s="25"/>
      <c r="N32" s="44" t="str">
        <f t="shared" si="3"/>
        <v xml:space="preserve"> </v>
      </c>
      <c r="O32" s="95" t="str">
        <f t="shared" si="4"/>
        <v xml:space="preserve"> </v>
      </c>
      <c r="P32" s="48" t="str">
        <f t="shared" si="5"/>
        <v/>
      </c>
      <c r="Q32" s="34"/>
      <c r="R32" s="110"/>
      <c r="S32" s="69" t="str">
        <f t="shared" si="10"/>
        <v/>
      </c>
      <c r="T32" s="25"/>
      <c r="U32" s="91" t="str">
        <f t="shared" si="11"/>
        <v xml:space="preserve"> </v>
      </c>
      <c r="V32" s="79" t="str">
        <f t="shared" si="12"/>
        <v/>
      </c>
      <c r="W32" s="44" t="str">
        <f t="shared" si="13"/>
        <v/>
      </c>
      <c r="X32" s="95" t="str">
        <f t="shared" si="6"/>
        <v xml:space="preserve"> </v>
      </c>
      <c r="Y32" s="61" t="str">
        <f t="shared" si="15"/>
        <v xml:space="preserve"> </v>
      </c>
      <c r="Z32" s="62" t="str">
        <f t="shared" si="14"/>
        <v xml:space="preserve"> </v>
      </c>
      <c r="AA32" s="63"/>
      <c r="AB32" s="23" t="str">
        <f t="shared" si="7"/>
        <v xml:space="preserve"> </v>
      </c>
      <c r="AC32" s="18"/>
      <c r="AD32" s="72"/>
      <c r="AE32" s="72"/>
    </row>
    <row r="33" spans="1:31" x14ac:dyDescent="0.35">
      <c r="A33" s="15"/>
      <c r="B33" s="5">
        <v>15</v>
      </c>
      <c r="C33" s="7"/>
      <c r="D33" s="10" t="s">
        <v>19</v>
      </c>
      <c r="E33" s="8" t="str">
        <f>IFERROR(IF(OR(D33="LED",D33="Halogéneo",D33="Incandescente"),0,VLOOKUP($D33,'aux validação'!$F$13:$K$86,2,FALSE))," ")</f>
        <v xml:space="preserve"> </v>
      </c>
      <c r="F33" s="27"/>
      <c r="G33" s="5" t="str">
        <f>IFERROR(IF(OR(D33="LED",D33="Halogéneo",D33="Incandescente"),0,VLOOKUP($D33,'aux validação'!$F$13:$K$86,5,FALSE))," ")</f>
        <v xml:space="preserve"> </v>
      </c>
      <c r="H33" s="27">
        <f t="shared" si="8"/>
        <v>0</v>
      </c>
      <c r="I33" s="27"/>
      <c r="J33" s="26" t="str">
        <f t="shared" si="9"/>
        <v xml:space="preserve"> </v>
      </c>
      <c r="K33" s="25"/>
      <c r="L33" s="89" t="str">
        <f t="shared" si="2"/>
        <v xml:space="preserve"> </v>
      </c>
      <c r="M33" s="25"/>
      <c r="N33" s="44" t="str">
        <f t="shared" si="3"/>
        <v xml:space="preserve"> </v>
      </c>
      <c r="O33" s="95" t="str">
        <f t="shared" si="4"/>
        <v xml:space="preserve"> </v>
      </c>
      <c r="P33" s="48" t="str">
        <f t="shared" si="5"/>
        <v/>
      </c>
      <c r="Q33" s="34"/>
      <c r="R33" s="110"/>
      <c r="S33" s="69" t="str">
        <f t="shared" si="10"/>
        <v/>
      </c>
      <c r="T33" s="25"/>
      <c r="U33" s="91" t="str">
        <f t="shared" si="11"/>
        <v xml:space="preserve"> </v>
      </c>
      <c r="V33" s="79" t="str">
        <f t="shared" si="12"/>
        <v/>
      </c>
      <c r="W33" s="44" t="str">
        <f t="shared" si="13"/>
        <v/>
      </c>
      <c r="X33" s="95" t="str">
        <f t="shared" si="6"/>
        <v xml:space="preserve"> </v>
      </c>
      <c r="Y33" s="61" t="str">
        <f t="shared" si="15"/>
        <v xml:space="preserve"> </v>
      </c>
      <c r="Z33" s="62" t="str">
        <f t="shared" si="14"/>
        <v xml:space="preserve"> </v>
      </c>
      <c r="AA33" s="63"/>
      <c r="AB33" s="23" t="str">
        <f t="shared" si="7"/>
        <v xml:space="preserve"> </v>
      </c>
      <c r="AC33" s="18"/>
      <c r="AD33" s="72"/>
      <c r="AE33" s="72"/>
    </row>
    <row r="34" spans="1:31" x14ac:dyDescent="0.35">
      <c r="A34" s="15"/>
      <c r="B34" s="5">
        <v>16</v>
      </c>
      <c r="C34" s="7"/>
      <c r="D34" s="10" t="s">
        <v>19</v>
      </c>
      <c r="E34" s="8" t="str">
        <f>IFERROR(IF(OR(D34="LED",D34="Halogéneo",D34="Incandescente"),0,VLOOKUP($D34,'aux validação'!$F$13:$K$86,2,FALSE))," ")</f>
        <v xml:space="preserve"> </v>
      </c>
      <c r="F34" s="27"/>
      <c r="G34" s="5" t="str">
        <f>IFERROR(IF(OR(D34="LED",D34="Halogéneo",D34="Incandescente"),0,VLOOKUP($D34,'aux validação'!$F$13:$K$86,5,FALSE))," ")</f>
        <v xml:space="preserve"> </v>
      </c>
      <c r="H34" s="27">
        <f t="shared" si="8"/>
        <v>0</v>
      </c>
      <c r="I34" s="27"/>
      <c r="J34" s="26" t="str">
        <f t="shared" si="9"/>
        <v xml:space="preserve"> </v>
      </c>
      <c r="K34" s="25"/>
      <c r="L34" s="89" t="str">
        <f t="shared" si="2"/>
        <v xml:space="preserve"> </v>
      </c>
      <c r="M34" s="25"/>
      <c r="N34" s="44" t="str">
        <f t="shared" si="3"/>
        <v xml:space="preserve"> </v>
      </c>
      <c r="O34" s="95" t="str">
        <f t="shared" si="4"/>
        <v xml:space="preserve"> </v>
      </c>
      <c r="P34" s="48" t="str">
        <f t="shared" si="5"/>
        <v/>
      </c>
      <c r="Q34" s="34"/>
      <c r="R34" s="110"/>
      <c r="S34" s="69" t="str">
        <f t="shared" si="10"/>
        <v/>
      </c>
      <c r="T34" s="25"/>
      <c r="U34" s="91" t="str">
        <f t="shared" si="11"/>
        <v xml:space="preserve"> </v>
      </c>
      <c r="V34" s="79" t="str">
        <f t="shared" si="12"/>
        <v/>
      </c>
      <c r="W34" s="44" t="str">
        <f t="shared" si="13"/>
        <v/>
      </c>
      <c r="X34" s="95" t="str">
        <f t="shared" si="6"/>
        <v xml:space="preserve"> </v>
      </c>
      <c r="Y34" s="61" t="str">
        <f t="shared" si="15"/>
        <v xml:space="preserve"> </v>
      </c>
      <c r="Z34" s="62" t="str">
        <f t="shared" si="14"/>
        <v xml:space="preserve"> </v>
      </c>
      <c r="AA34" s="63"/>
      <c r="AB34" s="23" t="str">
        <f t="shared" si="7"/>
        <v xml:space="preserve"> </v>
      </c>
      <c r="AC34" s="18"/>
      <c r="AD34" s="72"/>
      <c r="AE34" s="72"/>
    </row>
    <row r="35" spans="1:31" x14ac:dyDescent="0.35">
      <c r="A35" s="15"/>
      <c r="B35" s="5">
        <v>17</v>
      </c>
      <c r="C35" s="7"/>
      <c r="D35" s="10" t="s">
        <v>19</v>
      </c>
      <c r="E35" s="8" t="str">
        <f>IFERROR(IF(OR(D35="LED",D35="Halogéneo",D35="Incandescente"),0,VLOOKUP($D35,'aux validação'!$F$13:$K$86,2,FALSE))," ")</f>
        <v xml:space="preserve"> </v>
      </c>
      <c r="F35" s="27"/>
      <c r="G35" s="5" t="str">
        <f>IFERROR(IF(OR(D35="LED",D35="Halogéneo",D35="Incandescente"),0,VLOOKUP($D35,'aux validação'!$F$13:$K$86,5,FALSE))," ")</f>
        <v xml:space="preserve"> </v>
      </c>
      <c r="H35" s="27">
        <f t="shared" si="8"/>
        <v>0</v>
      </c>
      <c r="I35" s="27"/>
      <c r="J35" s="26" t="str">
        <f t="shared" si="9"/>
        <v xml:space="preserve"> </v>
      </c>
      <c r="K35" s="25"/>
      <c r="L35" s="89" t="str">
        <f t="shared" si="2"/>
        <v xml:space="preserve"> </v>
      </c>
      <c r="M35" s="25"/>
      <c r="N35" s="44" t="str">
        <f t="shared" si="3"/>
        <v xml:space="preserve"> </v>
      </c>
      <c r="O35" s="95" t="str">
        <f t="shared" si="4"/>
        <v xml:space="preserve"> </v>
      </c>
      <c r="P35" s="48" t="str">
        <f t="shared" si="5"/>
        <v/>
      </c>
      <c r="Q35" s="34"/>
      <c r="R35" s="110"/>
      <c r="S35" s="69" t="str">
        <f t="shared" si="10"/>
        <v/>
      </c>
      <c r="T35" s="25"/>
      <c r="U35" s="91" t="str">
        <f t="shared" si="11"/>
        <v xml:space="preserve"> </v>
      </c>
      <c r="V35" s="79" t="str">
        <f t="shared" si="12"/>
        <v/>
      </c>
      <c r="W35" s="44" t="str">
        <f t="shared" si="13"/>
        <v/>
      </c>
      <c r="X35" s="95" t="str">
        <f t="shared" si="6"/>
        <v xml:space="preserve"> </v>
      </c>
      <c r="Y35" s="61" t="str">
        <f t="shared" si="15"/>
        <v xml:space="preserve"> </v>
      </c>
      <c r="Z35" s="62" t="str">
        <f t="shared" si="14"/>
        <v xml:space="preserve"> </v>
      </c>
      <c r="AA35" s="63"/>
      <c r="AB35" s="23" t="str">
        <f t="shared" si="7"/>
        <v xml:space="preserve"> </v>
      </c>
      <c r="AC35" s="18"/>
      <c r="AD35" s="72"/>
      <c r="AE35" s="72"/>
    </row>
    <row r="36" spans="1:31" x14ac:dyDescent="0.35">
      <c r="A36" s="15"/>
      <c r="B36" s="5">
        <v>18</v>
      </c>
      <c r="C36" s="7"/>
      <c r="D36" s="10" t="s">
        <v>19</v>
      </c>
      <c r="E36" s="8" t="str">
        <f>IFERROR(IF(OR(D36="LED",D36="Halogéneo",D36="Incandescente"),0,VLOOKUP($D36,'aux validação'!$F$13:$K$86,2,FALSE))," ")</f>
        <v xml:space="preserve"> </v>
      </c>
      <c r="F36" s="27"/>
      <c r="G36" s="5" t="str">
        <f>IFERROR(IF(OR(D36="LED",D36="Halogéneo",D36="Incandescente"),0,VLOOKUP($D36,'aux validação'!$F$13:$K$86,5,FALSE))," ")</f>
        <v xml:space="preserve"> </v>
      </c>
      <c r="H36" s="27">
        <f t="shared" si="8"/>
        <v>0</v>
      </c>
      <c r="I36" s="27"/>
      <c r="J36" s="26" t="str">
        <f t="shared" si="9"/>
        <v xml:space="preserve"> </v>
      </c>
      <c r="K36" s="25"/>
      <c r="L36" s="89" t="str">
        <f t="shared" si="2"/>
        <v xml:space="preserve"> </v>
      </c>
      <c r="M36" s="25"/>
      <c r="N36" s="44" t="str">
        <f t="shared" si="3"/>
        <v xml:space="preserve"> </v>
      </c>
      <c r="O36" s="95" t="str">
        <f t="shared" si="4"/>
        <v xml:space="preserve"> </v>
      </c>
      <c r="P36" s="48" t="str">
        <f t="shared" si="5"/>
        <v/>
      </c>
      <c r="Q36" s="34"/>
      <c r="R36" s="110"/>
      <c r="S36" s="69" t="str">
        <f t="shared" si="10"/>
        <v/>
      </c>
      <c r="T36" s="25"/>
      <c r="U36" s="91" t="str">
        <f t="shared" si="11"/>
        <v xml:space="preserve"> </v>
      </c>
      <c r="V36" s="79" t="str">
        <f t="shared" si="12"/>
        <v/>
      </c>
      <c r="W36" s="44" t="str">
        <f t="shared" si="13"/>
        <v/>
      </c>
      <c r="X36" s="95" t="str">
        <f t="shared" si="6"/>
        <v xml:space="preserve"> </v>
      </c>
      <c r="Y36" s="61" t="str">
        <f t="shared" si="15"/>
        <v xml:space="preserve"> </v>
      </c>
      <c r="Z36" s="62" t="str">
        <f t="shared" si="14"/>
        <v xml:space="preserve"> </v>
      </c>
      <c r="AA36" s="63"/>
      <c r="AB36" s="23" t="str">
        <f t="shared" si="7"/>
        <v xml:space="preserve"> </v>
      </c>
      <c r="AC36" s="18"/>
      <c r="AD36" s="72"/>
      <c r="AE36" s="72"/>
    </row>
    <row r="37" spans="1:31" x14ac:dyDescent="0.35">
      <c r="A37" s="15"/>
      <c r="B37" s="5">
        <v>19</v>
      </c>
      <c r="C37" s="7"/>
      <c r="D37" s="10" t="s">
        <v>19</v>
      </c>
      <c r="E37" s="8" t="str">
        <f>IFERROR(IF(OR(D37="LED",D37="Halogéneo",D37="Incandescente"),0,VLOOKUP($D37,'aux validação'!$F$13:$K$86,2,FALSE))," ")</f>
        <v xml:space="preserve"> </v>
      </c>
      <c r="F37" s="27"/>
      <c r="G37" s="5" t="str">
        <f>IFERROR(IF(OR(D37="LED",D37="Halogéneo",D37="Incandescente"),0,VLOOKUP($D37,'aux validação'!$F$13:$K$86,5,FALSE))," ")</f>
        <v xml:space="preserve"> </v>
      </c>
      <c r="H37" s="27">
        <f t="shared" si="8"/>
        <v>0</v>
      </c>
      <c r="I37" s="27"/>
      <c r="J37" s="26" t="str">
        <f t="shared" si="9"/>
        <v xml:space="preserve"> </v>
      </c>
      <c r="K37" s="25"/>
      <c r="L37" s="89" t="str">
        <f t="shared" si="2"/>
        <v xml:space="preserve"> </v>
      </c>
      <c r="M37" s="25"/>
      <c r="N37" s="44" t="str">
        <f t="shared" si="3"/>
        <v xml:space="preserve"> </v>
      </c>
      <c r="O37" s="95" t="str">
        <f t="shared" si="4"/>
        <v xml:space="preserve"> </v>
      </c>
      <c r="P37" s="48" t="str">
        <f t="shared" si="5"/>
        <v/>
      </c>
      <c r="Q37" s="34"/>
      <c r="R37" s="110"/>
      <c r="S37" s="69" t="str">
        <f t="shared" si="10"/>
        <v/>
      </c>
      <c r="T37" s="25"/>
      <c r="U37" s="91" t="str">
        <f t="shared" si="11"/>
        <v xml:space="preserve"> </v>
      </c>
      <c r="V37" s="79" t="str">
        <f t="shared" si="12"/>
        <v/>
      </c>
      <c r="W37" s="44" t="str">
        <f t="shared" si="13"/>
        <v/>
      </c>
      <c r="X37" s="95" t="str">
        <f t="shared" si="6"/>
        <v xml:space="preserve"> </v>
      </c>
      <c r="Y37" s="61" t="str">
        <f t="shared" si="15"/>
        <v xml:space="preserve"> </v>
      </c>
      <c r="Z37" s="62" t="str">
        <f t="shared" si="14"/>
        <v xml:space="preserve"> </v>
      </c>
      <c r="AA37" s="63"/>
      <c r="AB37" s="23" t="str">
        <f t="shared" si="7"/>
        <v xml:space="preserve"> </v>
      </c>
      <c r="AC37" s="18"/>
      <c r="AD37" s="72"/>
      <c r="AE37" s="72"/>
    </row>
    <row r="38" spans="1:31" x14ac:dyDescent="0.35">
      <c r="A38" s="15"/>
      <c r="B38" s="5">
        <v>20</v>
      </c>
      <c r="C38" s="7"/>
      <c r="D38" s="10" t="s">
        <v>19</v>
      </c>
      <c r="E38" s="8" t="str">
        <f>IFERROR(IF(OR(D38="LED",D38="Halogéneo",D38="Incandescente"),0,VLOOKUP($D38,'aux validação'!$F$13:$K$86,2,FALSE))," ")</f>
        <v xml:space="preserve"> </v>
      </c>
      <c r="F38" s="27"/>
      <c r="G38" s="5" t="str">
        <f>IFERROR(IF(OR(D38="LED",D38="Halogéneo",D38="Incandescente"),0,VLOOKUP($D38,'aux validação'!$F$13:$K$86,5,FALSE))," ")</f>
        <v xml:space="preserve"> </v>
      </c>
      <c r="H38" s="27">
        <f t="shared" si="8"/>
        <v>0</v>
      </c>
      <c r="I38" s="27"/>
      <c r="J38" s="26" t="str">
        <f t="shared" si="9"/>
        <v xml:space="preserve"> </v>
      </c>
      <c r="K38" s="25"/>
      <c r="L38" s="89" t="str">
        <f t="shared" si="2"/>
        <v xml:space="preserve"> </v>
      </c>
      <c r="M38" s="25"/>
      <c r="N38" s="44" t="str">
        <f t="shared" si="3"/>
        <v xml:space="preserve"> </v>
      </c>
      <c r="O38" s="95" t="str">
        <f t="shared" si="4"/>
        <v xml:space="preserve"> </v>
      </c>
      <c r="P38" s="48" t="str">
        <f t="shared" si="5"/>
        <v/>
      </c>
      <c r="Q38" s="34"/>
      <c r="R38" s="110"/>
      <c r="S38" s="69" t="str">
        <f t="shared" si="10"/>
        <v/>
      </c>
      <c r="T38" s="25"/>
      <c r="U38" s="91" t="str">
        <f t="shared" si="11"/>
        <v xml:space="preserve"> </v>
      </c>
      <c r="V38" s="79" t="str">
        <f t="shared" si="12"/>
        <v/>
      </c>
      <c r="W38" s="44" t="str">
        <f t="shared" si="13"/>
        <v/>
      </c>
      <c r="X38" s="95" t="str">
        <f t="shared" si="6"/>
        <v xml:space="preserve"> </v>
      </c>
      <c r="Y38" s="61" t="str">
        <f t="shared" si="15"/>
        <v xml:space="preserve"> </v>
      </c>
      <c r="Z38" s="62" t="str">
        <f t="shared" si="14"/>
        <v xml:space="preserve"> </v>
      </c>
      <c r="AA38" s="63"/>
      <c r="AB38" s="23" t="str">
        <f t="shared" si="7"/>
        <v xml:space="preserve"> </v>
      </c>
      <c r="AC38" s="18"/>
      <c r="AD38" s="72"/>
      <c r="AE38" s="72"/>
    </row>
    <row r="39" spans="1:31" x14ac:dyDescent="0.35">
      <c r="A39" s="15"/>
      <c r="B39" s="5">
        <v>21</v>
      </c>
      <c r="C39" s="7"/>
      <c r="D39" s="10" t="s">
        <v>19</v>
      </c>
      <c r="E39" s="8" t="str">
        <f>IFERROR(IF(OR(D39="LED",D39="Halogéneo",D39="Incandescente"),0,VLOOKUP($D39,'aux validação'!$F$13:$K$86,2,FALSE))," ")</f>
        <v xml:space="preserve"> </v>
      </c>
      <c r="F39" s="27"/>
      <c r="G39" s="5" t="str">
        <f>IFERROR(IF(OR(D39="LED",D39="Halogéneo",D39="Incandescente"),0,VLOOKUP($D39,'aux validação'!$F$13:$K$86,5,FALSE))," ")</f>
        <v xml:space="preserve"> </v>
      </c>
      <c r="H39" s="27">
        <f t="shared" si="8"/>
        <v>0</v>
      </c>
      <c r="I39" s="27"/>
      <c r="J39" s="26" t="str">
        <f t="shared" si="9"/>
        <v xml:space="preserve"> </v>
      </c>
      <c r="K39" s="25"/>
      <c r="L39" s="89" t="str">
        <f t="shared" si="2"/>
        <v xml:space="preserve"> </v>
      </c>
      <c r="M39" s="25"/>
      <c r="N39" s="44" t="str">
        <f t="shared" si="3"/>
        <v xml:space="preserve"> </v>
      </c>
      <c r="O39" s="95" t="str">
        <f t="shared" si="4"/>
        <v xml:space="preserve"> </v>
      </c>
      <c r="P39" s="48" t="str">
        <f t="shared" si="5"/>
        <v/>
      </c>
      <c r="Q39" s="34"/>
      <c r="R39" s="110"/>
      <c r="S39" s="69" t="str">
        <f t="shared" si="10"/>
        <v/>
      </c>
      <c r="T39" s="25"/>
      <c r="U39" s="91" t="str">
        <f t="shared" si="11"/>
        <v xml:space="preserve"> </v>
      </c>
      <c r="V39" s="79" t="str">
        <f t="shared" si="12"/>
        <v/>
      </c>
      <c r="W39" s="44" t="str">
        <f t="shared" si="13"/>
        <v/>
      </c>
      <c r="X39" s="95" t="str">
        <f t="shared" si="6"/>
        <v xml:space="preserve"> </v>
      </c>
      <c r="Y39" s="61" t="str">
        <f t="shared" si="15"/>
        <v xml:space="preserve"> </v>
      </c>
      <c r="Z39" s="62" t="str">
        <f t="shared" si="14"/>
        <v xml:space="preserve"> </v>
      </c>
      <c r="AA39" s="63"/>
      <c r="AB39" s="23" t="str">
        <f t="shared" si="7"/>
        <v xml:space="preserve"> </v>
      </c>
      <c r="AC39" s="18"/>
      <c r="AD39" s="72"/>
      <c r="AE39" s="72"/>
    </row>
    <row r="40" spans="1:31" x14ac:dyDescent="0.35">
      <c r="A40" s="15"/>
      <c r="B40" s="5">
        <v>22</v>
      </c>
      <c r="C40" s="7"/>
      <c r="D40" s="10" t="s">
        <v>19</v>
      </c>
      <c r="E40" s="8" t="str">
        <f>IFERROR(IF(OR(D40="LED",D40="Halogéneo",D40="Incandescente"),0,VLOOKUP($D40,'aux validação'!$F$13:$K$86,2,FALSE))," ")</f>
        <v xml:space="preserve"> </v>
      </c>
      <c r="F40" s="27"/>
      <c r="G40" s="5" t="str">
        <f>IFERROR(IF(OR(D40="LED",D40="Halogéneo",D40="Incandescente"),0,VLOOKUP($D40,'aux validação'!$F$13:$K$86,5,FALSE))," ")</f>
        <v xml:space="preserve"> </v>
      </c>
      <c r="H40" s="27">
        <f t="shared" si="8"/>
        <v>0</v>
      </c>
      <c r="I40" s="27"/>
      <c r="J40" s="26" t="str">
        <f t="shared" si="9"/>
        <v xml:space="preserve"> </v>
      </c>
      <c r="K40" s="25"/>
      <c r="L40" s="89" t="str">
        <f t="shared" si="2"/>
        <v xml:space="preserve"> </v>
      </c>
      <c r="M40" s="25"/>
      <c r="N40" s="44" t="str">
        <f t="shared" si="3"/>
        <v xml:space="preserve"> </v>
      </c>
      <c r="O40" s="95" t="str">
        <f t="shared" si="4"/>
        <v xml:space="preserve"> </v>
      </c>
      <c r="P40" s="48" t="str">
        <f t="shared" si="5"/>
        <v/>
      </c>
      <c r="Q40" s="34"/>
      <c r="R40" s="110"/>
      <c r="S40" s="69" t="str">
        <f t="shared" si="10"/>
        <v/>
      </c>
      <c r="T40" s="25"/>
      <c r="U40" s="91" t="str">
        <f t="shared" si="11"/>
        <v xml:space="preserve"> </v>
      </c>
      <c r="V40" s="79" t="str">
        <f t="shared" si="12"/>
        <v/>
      </c>
      <c r="W40" s="44" t="str">
        <f t="shared" si="13"/>
        <v/>
      </c>
      <c r="X40" s="95" t="str">
        <f t="shared" si="6"/>
        <v xml:space="preserve"> </v>
      </c>
      <c r="Y40" s="61" t="str">
        <f t="shared" si="15"/>
        <v xml:space="preserve"> </v>
      </c>
      <c r="Z40" s="62" t="str">
        <f t="shared" si="14"/>
        <v xml:space="preserve"> </v>
      </c>
      <c r="AA40" s="63"/>
      <c r="AB40" s="23" t="str">
        <f t="shared" si="7"/>
        <v xml:space="preserve"> </v>
      </c>
      <c r="AC40" s="18"/>
      <c r="AD40" s="72"/>
      <c r="AE40" s="72"/>
    </row>
    <row r="41" spans="1:31" x14ac:dyDescent="0.35">
      <c r="A41" s="15"/>
      <c r="B41" s="5">
        <v>23</v>
      </c>
      <c r="C41" s="7"/>
      <c r="D41" s="10" t="s">
        <v>19</v>
      </c>
      <c r="E41" s="8" t="str">
        <f>IFERROR(IF(OR(D41="LED",D41="Halogéneo",D41="Incandescente"),0,VLOOKUP($D41,'aux validação'!$F$13:$K$86,2,FALSE))," ")</f>
        <v xml:space="preserve"> </v>
      </c>
      <c r="F41" s="27"/>
      <c r="G41" s="5" t="str">
        <f>IFERROR(IF(OR(D41="LED",D41="Halogéneo",D41="Incandescente"),0,VLOOKUP($D41,'aux validação'!$F$13:$K$86,5,FALSE))," ")</f>
        <v xml:space="preserve"> </v>
      </c>
      <c r="H41" s="27">
        <f t="shared" si="8"/>
        <v>0</v>
      </c>
      <c r="I41" s="27"/>
      <c r="J41" s="26" t="str">
        <f t="shared" si="9"/>
        <v xml:space="preserve"> </v>
      </c>
      <c r="K41" s="25"/>
      <c r="L41" s="89" t="str">
        <f t="shared" si="2"/>
        <v xml:space="preserve"> </v>
      </c>
      <c r="M41" s="25"/>
      <c r="N41" s="44" t="str">
        <f t="shared" si="3"/>
        <v xml:space="preserve"> </v>
      </c>
      <c r="O41" s="95" t="str">
        <f t="shared" si="4"/>
        <v xml:space="preserve"> </v>
      </c>
      <c r="P41" s="48" t="str">
        <f t="shared" si="5"/>
        <v/>
      </c>
      <c r="Q41" s="34"/>
      <c r="R41" s="110"/>
      <c r="S41" s="69" t="str">
        <f t="shared" si="10"/>
        <v/>
      </c>
      <c r="T41" s="25"/>
      <c r="U41" s="91" t="str">
        <f t="shared" si="11"/>
        <v xml:space="preserve"> </v>
      </c>
      <c r="V41" s="79" t="str">
        <f t="shared" si="12"/>
        <v/>
      </c>
      <c r="W41" s="44" t="str">
        <f t="shared" si="13"/>
        <v/>
      </c>
      <c r="X41" s="95" t="str">
        <f t="shared" si="6"/>
        <v xml:space="preserve"> </v>
      </c>
      <c r="Y41" s="61" t="str">
        <f t="shared" si="15"/>
        <v xml:space="preserve"> </v>
      </c>
      <c r="Z41" s="62" t="str">
        <f t="shared" si="14"/>
        <v xml:space="preserve"> </v>
      </c>
      <c r="AA41" s="63"/>
      <c r="AB41" s="23" t="str">
        <f t="shared" si="7"/>
        <v xml:space="preserve"> </v>
      </c>
      <c r="AC41" s="18"/>
      <c r="AD41" s="72"/>
      <c r="AE41" s="72"/>
    </row>
    <row r="42" spans="1:31" x14ac:dyDescent="0.35">
      <c r="A42" s="15"/>
      <c r="B42" s="5">
        <v>24</v>
      </c>
      <c r="C42" s="7"/>
      <c r="D42" s="10" t="s">
        <v>19</v>
      </c>
      <c r="E42" s="8" t="str">
        <f>IFERROR(IF(OR(D42="LED",D42="Halogéneo",D42="Incandescente"),0,VLOOKUP($D42,'aux validação'!$F$13:$K$86,2,FALSE))," ")</f>
        <v xml:space="preserve"> </v>
      </c>
      <c r="F42" s="27"/>
      <c r="G42" s="5" t="str">
        <f>IFERROR(IF(OR(D42="LED",D42="Halogéneo",D42="Incandescente"),0,VLOOKUP($D42,'aux validação'!$F$13:$K$86,5,FALSE))," ")</f>
        <v xml:space="preserve"> </v>
      </c>
      <c r="H42" s="27">
        <f t="shared" si="8"/>
        <v>0</v>
      </c>
      <c r="I42" s="27"/>
      <c r="J42" s="26" t="str">
        <f t="shared" si="9"/>
        <v xml:space="preserve"> </v>
      </c>
      <c r="K42" s="25"/>
      <c r="L42" s="89" t="str">
        <f t="shared" si="2"/>
        <v xml:space="preserve"> </v>
      </c>
      <c r="M42" s="25"/>
      <c r="N42" s="44" t="str">
        <f t="shared" si="3"/>
        <v xml:space="preserve"> </v>
      </c>
      <c r="O42" s="95" t="str">
        <f t="shared" si="4"/>
        <v xml:space="preserve"> </v>
      </c>
      <c r="P42" s="48" t="str">
        <f t="shared" si="5"/>
        <v/>
      </c>
      <c r="Q42" s="34"/>
      <c r="R42" s="110"/>
      <c r="S42" s="69" t="str">
        <f t="shared" si="10"/>
        <v/>
      </c>
      <c r="T42" s="25"/>
      <c r="U42" s="91" t="str">
        <f t="shared" si="11"/>
        <v xml:space="preserve"> </v>
      </c>
      <c r="V42" s="79" t="str">
        <f t="shared" si="12"/>
        <v/>
      </c>
      <c r="W42" s="44" t="str">
        <f t="shared" si="13"/>
        <v/>
      </c>
      <c r="X42" s="95" t="str">
        <f t="shared" si="6"/>
        <v xml:space="preserve"> </v>
      </c>
      <c r="Y42" s="61" t="str">
        <f t="shared" si="15"/>
        <v xml:space="preserve"> </v>
      </c>
      <c r="Z42" s="62" t="str">
        <f t="shared" si="14"/>
        <v xml:space="preserve"> </v>
      </c>
      <c r="AA42" s="63"/>
      <c r="AB42" s="23" t="str">
        <f t="shared" si="7"/>
        <v xml:space="preserve"> </v>
      </c>
      <c r="AC42" s="18"/>
      <c r="AD42" s="72"/>
      <c r="AE42" s="72"/>
    </row>
    <row r="43" spans="1:31" x14ac:dyDescent="0.35">
      <c r="A43" s="15"/>
      <c r="B43" s="5">
        <v>25</v>
      </c>
      <c r="C43" s="7"/>
      <c r="D43" s="10" t="s">
        <v>19</v>
      </c>
      <c r="E43" s="8" t="str">
        <f>IFERROR(IF(OR(D43="LED",D43="Halogéneo",D43="Incandescente"),0,VLOOKUP($D43,'aux validação'!$F$13:$K$86,2,FALSE))," ")</f>
        <v xml:space="preserve"> </v>
      </c>
      <c r="F43" s="27"/>
      <c r="G43" s="5" t="str">
        <f>IFERROR(IF(OR(D43="LED",D43="Halogéneo",D43="Incandescente"),0,VLOOKUP($D43,'aux validação'!$F$13:$K$86,5,FALSE))," ")</f>
        <v xml:space="preserve"> </v>
      </c>
      <c r="H43" s="27">
        <f t="shared" si="8"/>
        <v>0</v>
      </c>
      <c r="I43" s="27"/>
      <c r="J43" s="26" t="str">
        <f t="shared" si="9"/>
        <v xml:space="preserve"> </v>
      </c>
      <c r="K43" s="25"/>
      <c r="L43" s="89" t="str">
        <f t="shared" si="2"/>
        <v xml:space="preserve"> </v>
      </c>
      <c r="M43" s="25"/>
      <c r="N43" s="44" t="str">
        <f t="shared" si="3"/>
        <v xml:space="preserve"> </v>
      </c>
      <c r="O43" s="95" t="str">
        <f t="shared" si="4"/>
        <v xml:space="preserve"> </v>
      </c>
      <c r="P43" s="48" t="str">
        <f t="shared" si="5"/>
        <v/>
      </c>
      <c r="Q43" s="34"/>
      <c r="R43" s="110"/>
      <c r="S43" s="69" t="str">
        <f t="shared" si="10"/>
        <v/>
      </c>
      <c r="T43" s="25"/>
      <c r="U43" s="91" t="str">
        <f t="shared" si="11"/>
        <v xml:space="preserve"> </v>
      </c>
      <c r="V43" s="79" t="str">
        <f t="shared" si="12"/>
        <v/>
      </c>
      <c r="W43" s="44" t="str">
        <f t="shared" si="13"/>
        <v/>
      </c>
      <c r="X43" s="95" t="str">
        <f t="shared" si="6"/>
        <v xml:space="preserve"> </v>
      </c>
      <c r="Y43" s="61" t="str">
        <f t="shared" si="15"/>
        <v xml:space="preserve"> </v>
      </c>
      <c r="Z43" s="62" t="str">
        <f t="shared" si="14"/>
        <v xml:space="preserve"> </v>
      </c>
      <c r="AA43" s="63"/>
      <c r="AB43" s="23" t="str">
        <f t="shared" si="7"/>
        <v xml:space="preserve"> </v>
      </c>
      <c r="AC43" s="18"/>
      <c r="AD43" s="72"/>
      <c r="AE43" s="72"/>
    </row>
    <row r="44" spans="1:31" x14ac:dyDescent="0.35">
      <c r="A44" s="15"/>
      <c r="B44" s="5">
        <v>26</v>
      </c>
      <c r="C44" s="7"/>
      <c r="D44" s="10" t="s">
        <v>19</v>
      </c>
      <c r="E44" s="8" t="str">
        <f>IFERROR(IF(OR(D44="LED",D44="Halogéneo",D44="Incandescente"),0,VLOOKUP($D44,'aux validação'!$F$13:$K$86,2,FALSE))," ")</f>
        <v xml:space="preserve"> </v>
      </c>
      <c r="F44" s="27"/>
      <c r="G44" s="5" t="str">
        <f>IFERROR(IF(OR(D44="LED",D44="Halogéneo",D44="Incandescente"),0,VLOOKUP($D44,'aux validação'!$F$13:$K$86,5,FALSE))," ")</f>
        <v xml:space="preserve"> </v>
      </c>
      <c r="H44" s="27">
        <f t="shared" si="8"/>
        <v>0</v>
      </c>
      <c r="I44" s="27"/>
      <c r="J44" s="26" t="str">
        <f t="shared" si="9"/>
        <v xml:space="preserve"> </v>
      </c>
      <c r="K44" s="25"/>
      <c r="L44" s="89" t="str">
        <f t="shared" si="2"/>
        <v xml:space="preserve"> </v>
      </c>
      <c r="M44" s="25"/>
      <c r="N44" s="44" t="str">
        <f t="shared" si="3"/>
        <v xml:space="preserve"> </v>
      </c>
      <c r="O44" s="95" t="str">
        <f t="shared" si="4"/>
        <v xml:space="preserve"> </v>
      </c>
      <c r="P44" s="48" t="str">
        <f t="shared" si="5"/>
        <v/>
      </c>
      <c r="Q44" s="34"/>
      <c r="R44" s="110"/>
      <c r="S44" s="69" t="str">
        <f t="shared" si="10"/>
        <v/>
      </c>
      <c r="T44" s="25"/>
      <c r="U44" s="91" t="str">
        <f t="shared" si="11"/>
        <v xml:space="preserve"> </v>
      </c>
      <c r="V44" s="79" t="str">
        <f t="shared" si="12"/>
        <v/>
      </c>
      <c r="W44" s="44" t="str">
        <f t="shared" si="13"/>
        <v/>
      </c>
      <c r="X44" s="95" t="str">
        <f t="shared" si="6"/>
        <v xml:space="preserve"> </v>
      </c>
      <c r="Y44" s="61" t="str">
        <f t="shared" si="15"/>
        <v xml:space="preserve"> </v>
      </c>
      <c r="Z44" s="62" t="str">
        <f t="shared" si="14"/>
        <v xml:space="preserve"> </v>
      </c>
      <c r="AA44" s="63"/>
      <c r="AB44" s="23" t="str">
        <f t="shared" si="7"/>
        <v xml:space="preserve"> </v>
      </c>
      <c r="AC44" s="18"/>
      <c r="AD44" s="72"/>
      <c r="AE44" s="72"/>
    </row>
    <row r="45" spans="1:31" x14ac:dyDescent="0.35">
      <c r="A45" s="15"/>
      <c r="B45" s="5">
        <v>27</v>
      </c>
      <c r="C45" s="7"/>
      <c r="D45" s="10" t="s">
        <v>19</v>
      </c>
      <c r="E45" s="8" t="str">
        <f>IFERROR(IF(OR(D45="LED",D45="Halogéneo",D45="Incandescente"),0,VLOOKUP($D45,'aux validação'!$F$13:$K$86,2,FALSE))," ")</f>
        <v xml:space="preserve"> </v>
      </c>
      <c r="F45" s="27"/>
      <c r="G45" s="5" t="str">
        <f>IFERROR(IF(OR(D45="LED",D45="Halogéneo",D45="Incandescente"),0,VLOOKUP($D45,'aux validação'!$F$13:$K$86,5,FALSE))," ")</f>
        <v xml:space="preserve"> </v>
      </c>
      <c r="H45" s="27">
        <f t="shared" si="8"/>
        <v>0</v>
      </c>
      <c r="I45" s="27"/>
      <c r="J45" s="26" t="str">
        <f t="shared" si="9"/>
        <v xml:space="preserve"> </v>
      </c>
      <c r="K45" s="25"/>
      <c r="L45" s="89" t="str">
        <f t="shared" si="2"/>
        <v xml:space="preserve"> </v>
      </c>
      <c r="M45" s="25"/>
      <c r="N45" s="44" t="str">
        <f t="shared" si="3"/>
        <v xml:space="preserve"> </v>
      </c>
      <c r="O45" s="95" t="str">
        <f t="shared" si="4"/>
        <v xml:space="preserve"> </v>
      </c>
      <c r="P45" s="48" t="str">
        <f t="shared" si="5"/>
        <v/>
      </c>
      <c r="Q45" s="34"/>
      <c r="R45" s="110"/>
      <c r="S45" s="69" t="str">
        <f t="shared" si="10"/>
        <v/>
      </c>
      <c r="T45" s="25"/>
      <c r="U45" s="91" t="str">
        <f t="shared" si="11"/>
        <v xml:space="preserve"> </v>
      </c>
      <c r="V45" s="79" t="str">
        <f t="shared" si="12"/>
        <v/>
      </c>
      <c r="W45" s="44" t="str">
        <f t="shared" si="13"/>
        <v/>
      </c>
      <c r="X45" s="95" t="str">
        <f t="shared" si="6"/>
        <v xml:space="preserve"> </v>
      </c>
      <c r="Y45" s="61" t="str">
        <f t="shared" si="15"/>
        <v xml:space="preserve"> </v>
      </c>
      <c r="Z45" s="62" t="str">
        <f t="shared" si="14"/>
        <v xml:space="preserve"> </v>
      </c>
      <c r="AA45" s="63"/>
      <c r="AB45" s="23" t="str">
        <f t="shared" si="7"/>
        <v xml:space="preserve"> </v>
      </c>
      <c r="AC45" s="18"/>
      <c r="AD45" s="72"/>
      <c r="AE45" s="72"/>
    </row>
    <row r="46" spans="1:31" x14ac:dyDescent="0.35">
      <c r="A46" s="15"/>
      <c r="B46" s="5">
        <v>28</v>
      </c>
      <c r="C46" s="7"/>
      <c r="D46" s="10" t="s">
        <v>19</v>
      </c>
      <c r="E46" s="8" t="str">
        <f>IFERROR(IF(OR(D46="LED",D46="Halogéneo",D46="Incandescente"),0,VLOOKUP($D46,'aux validação'!$F$13:$K$86,2,FALSE))," ")</f>
        <v xml:space="preserve"> </v>
      </c>
      <c r="F46" s="27"/>
      <c r="G46" s="5" t="str">
        <f>IFERROR(IF(OR(D46="LED",D46="Halogéneo",D46="Incandescente"),0,VLOOKUP($D46,'aux validação'!$F$13:$K$86,5,FALSE))," ")</f>
        <v xml:space="preserve"> </v>
      </c>
      <c r="H46" s="27">
        <f t="shared" si="8"/>
        <v>0</v>
      </c>
      <c r="I46" s="27"/>
      <c r="J46" s="26" t="str">
        <f t="shared" si="9"/>
        <v xml:space="preserve"> </v>
      </c>
      <c r="K46" s="25"/>
      <c r="L46" s="89" t="str">
        <f t="shared" si="2"/>
        <v xml:space="preserve"> </v>
      </c>
      <c r="M46" s="25"/>
      <c r="N46" s="44" t="str">
        <f t="shared" si="3"/>
        <v xml:space="preserve"> </v>
      </c>
      <c r="O46" s="95" t="str">
        <f t="shared" si="4"/>
        <v xml:space="preserve"> </v>
      </c>
      <c r="P46" s="48" t="str">
        <f t="shared" si="5"/>
        <v/>
      </c>
      <c r="Q46" s="34"/>
      <c r="R46" s="110"/>
      <c r="S46" s="69" t="str">
        <f t="shared" si="10"/>
        <v/>
      </c>
      <c r="T46" s="25"/>
      <c r="U46" s="91" t="str">
        <f t="shared" si="11"/>
        <v xml:space="preserve"> </v>
      </c>
      <c r="V46" s="79" t="str">
        <f t="shared" si="12"/>
        <v/>
      </c>
      <c r="W46" s="44" t="str">
        <f t="shared" si="13"/>
        <v/>
      </c>
      <c r="X46" s="95" t="str">
        <f t="shared" si="6"/>
        <v xml:space="preserve"> </v>
      </c>
      <c r="Y46" s="61" t="str">
        <f t="shared" si="15"/>
        <v xml:space="preserve"> </v>
      </c>
      <c r="Z46" s="62" t="str">
        <f t="shared" si="14"/>
        <v xml:space="preserve"> </v>
      </c>
      <c r="AA46" s="63"/>
      <c r="AB46" s="23" t="str">
        <f t="shared" si="7"/>
        <v xml:space="preserve"> </v>
      </c>
      <c r="AC46" s="18"/>
      <c r="AD46" s="72"/>
      <c r="AE46" s="72"/>
    </row>
    <row r="47" spans="1:31" x14ac:dyDescent="0.35">
      <c r="A47" s="15"/>
      <c r="B47" s="5">
        <v>29</v>
      </c>
      <c r="C47" s="7"/>
      <c r="D47" s="10" t="s">
        <v>19</v>
      </c>
      <c r="E47" s="8" t="str">
        <f>IFERROR(IF(OR(D47="LED",D47="Halogéneo",D47="Incandescente"),0,VLOOKUP($D47,'aux validação'!$F$13:$K$86,2,FALSE))," ")</f>
        <v xml:space="preserve"> </v>
      </c>
      <c r="F47" s="27"/>
      <c r="G47" s="5" t="str">
        <f>IFERROR(IF(OR(D47="LED",D47="Halogéneo",D47="Incandescente"),0,VLOOKUP($D47,'aux validação'!$F$13:$K$86,5,FALSE))," ")</f>
        <v xml:space="preserve"> </v>
      </c>
      <c r="H47" s="27">
        <f t="shared" si="8"/>
        <v>0</v>
      </c>
      <c r="I47" s="27"/>
      <c r="J47" s="26" t="str">
        <f t="shared" si="9"/>
        <v xml:space="preserve"> </v>
      </c>
      <c r="K47" s="25"/>
      <c r="L47" s="89" t="str">
        <f t="shared" si="2"/>
        <v xml:space="preserve"> </v>
      </c>
      <c r="M47" s="25"/>
      <c r="N47" s="44" t="str">
        <f t="shared" si="3"/>
        <v xml:space="preserve"> </v>
      </c>
      <c r="O47" s="95" t="str">
        <f t="shared" si="4"/>
        <v xml:space="preserve"> </v>
      </c>
      <c r="P47" s="48" t="str">
        <f t="shared" si="5"/>
        <v/>
      </c>
      <c r="Q47" s="34"/>
      <c r="R47" s="110"/>
      <c r="S47" s="69" t="str">
        <f t="shared" si="10"/>
        <v/>
      </c>
      <c r="T47" s="25"/>
      <c r="U47" s="91" t="str">
        <f t="shared" si="11"/>
        <v xml:space="preserve"> </v>
      </c>
      <c r="V47" s="79" t="str">
        <f t="shared" si="12"/>
        <v/>
      </c>
      <c r="W47" s="44" t="str">
        <f t="shared" si="13"/>
        <v/>
      </c>
      <c r="X47" s="95" t="str">
        <f t="shared" si="6"/>
        <v xml:space="preserve"> </v>
      </c>
      <c r="Y47" s="61" t="str">
        <f t="shared" si="15"/>
        <v xml:space="preserve"> </v>
      </c>
      <c r="Z47" s="62" t="str">
        <f t="shared" si="14"/>
        <v xml:space="preserve"> </v>
      </c>
      <c r="AA47" s="63"/>
      <c r="AB47" s="23" t="str">
        <f t="shared" si="7"/>
        <v xml:space="preserve"> </v>
      </c>
      <c r="AC47" s="18"/>
      <c r="AD47" s="72"/>
      <c r="AE47" s="72"/>
    </row>
    <row r="48" spans="1:31" x14ac:dyDescent="0.35">
      <c r="A48" s="15"/>
      <c r="B48" s="5">
        <v>30</v>
      </c>
      <c r="C48" s="7"/>
      <c r="D48" s="10" t="s">
        <v>19</v>
      </c>
      <c r="E48" s="8" t="str">
        <f>IFERROR(IF(OR(D48="LED",D48="Halogéneo",D48="Incandescente"),0,VLOOKUP($D48,'aux validação'!$F$13:$K$86,2,FALSE))," ")</f>
        <v xml:space="preserve"> </v>
      </c>
      <c r="F48" s="27"/>
      <c r="G48" s="5" t="str">
        <f>IFERROR(IF(OR(D48="LED",D48="Halogéneo",D48="Incandescente"),0,VLOOKUP($D48,'aux validação'!$F$13:$K$86,5,FALSE))," ")</f>
        <v xml:space="preserve"> </v>
      </c>
      <c r="H48" s="27">
        <f t="shared" si="8"/>
        <v>0</v>
      </c>
      <c r="I48" s="27"/>
      <c r="J48" s="26" t="str">
        <f t="shared" si="9"/>
        <v xml:space="preserve"> </v>
      </c>
      <c r="K48" s="25"/>
      <c r="L48" s="89" t="str">
        <f t="shared" si="2"/>
        <v xml:space="preserve"> </v>
      </c>
      <c r="M48" s="25"/>
      <c r="N48" s="44" t="str">
        <f t="shared" si="3"/>
        <v xml:space="preserve"> </v>
      </c>
      <c r="O48" s="95" t="str">
        <f t="shared" si="4"/>
        <v xml:space="preserve"> </v>
      </c>
      <c r="P48" s="48" t="str">
        <f t="shared" si="5"/>
        <v/>
      </c>
      <c r="Q48" s="34"/>
      <c r="R48" s="110"/>
      <c r="S48" s="69" t="str">
        <f t="shared" si="10"/>
        <v/>
      </c>
      <c r="T48" s="25"/>
      <c r="U48" s="91" t="str">
        <f t="shared" si="11"/>
        <v xml:space="preserve"> </v>
      </c>
      <c r="V48" s="79" t="str">
        <f t="shared" si="12"/>
        <v/>
      </c>
      <c r="W48" s="44" t="str">
        <f t="shared" si="13"/>
        <v/>
      </c>
      <c r="X48" s="95" t="str">
        <f t="shared" si="6"/>
        <v xml:space="preserve"> </v>
      </c>
      <c r="Y48" s="61" t="str">
        <f t="shared" si="15"/>
        <v xml:space="preserve"> </v>
      </c>
      <c r="Z48" s="62" t="str">
        <f t="shared" si="14"/>
        <v xml:space="preserve"> </v>
      </c>
      <c r="AA48" s="63"/>
      <c r="AB48" s="23" t="str">
        <f t="shared" si="7"/>
        <v xml:space="preserve"> </v>
      </c>
      <c r="AC48" s="18"/>
      <c r="AD48" s="72"/>
      <c r="AE48" s="72"/>
    </row>
    <row r="49" spans="1:31" x14ac:dyDescent="0.35">
      <c r="A49" s="15"/>
      <c r="B49" s="5">
        <v>31</v>
      </c>
      <c r="C49" s="7"/>
      <c r="D49" s="10" t="s">
        <v>19</v>
      </c>
      <c r="E49" s="8" t="str">
        <f>IFERROR(IF(OR(D49="LED",D49="Halogéneo",D49="Incandescente"),0,VLOOKUP($D49,'aux validação'!$F$13:$K$86,2,FALSE))," ")</f>
        <v xml:space="preserve"> </v>
      </c>
      <c r="F49" s="27"/>
      <c r="G49" s="5" t="str">
        <f>IFERROR(IF(OR(D49="LED",D49="Halogéneo",D49="Incandescente"),0,VLOOKUP($D49,'aux validação'!$F$13:$K$86,5,FALSE))," ")</f>
        <v xml:space="preserve"> </v>
      </c>
      <c r="H49" s="27">
        <f t="shared" si="8"/>
        <v>0</v>
      </c>
      <c r="I49" s="27"/>
      <c r="J49" s="26" t="str">
        <f t="shared" si="9"/>
        <v xml:space="preserve"> </v>
      </c>
      <c r="K49" s="25"/>
      <c r="L49" s="89" t="str">
        <f t="shared" si="2"/>
        <v xml:space="preserve"> </v>
      </c>
      <c r="M49" s="25"/>
      <c r="N49" s="44" t="str">
        <f t="shared" si="3"/>
        <v xml:space="preserve"> </v>
      </c>
      <c r="O49" s="95" t="str">
        <f t="shared" si="4"/>
        <v xml:space="preserve"> </v>
      </c>
      <c r="P49" s="48" t="str">
        <f t="shared" si="5"/>
        <v/>
      </c>
      <c r="Q49" s="34"/>
      <c r="R49" s="110"/>
      <c r="S49" s="69" t="str">
        <f t="shared" si="10"/>
        <v/>
      </c>
      <c r="T49" s="25"/>
      <c r="U49" s="91" t="str">
        <f t="shared" si="11"/>
        <v xml:space="preserve"> </v>
      </c>
      <c r="V49" s="79" t="str">
        <f t="shared" si="12"/>
        <v/>
      </c>
      <c r="W49" s="44" t="str">
        <f t="shared" si="13"/>
        <v/>
      </c>
      <c r="X49" s="95" t="str">
        <f t="shared" si="6"/>
        <v xml:space="preserve"> </v>
      </c>
      <c r="Y49" s="61" t="str">
        <f t="shared" si="15"/>
        <v xml:space="preserve"> </v>
      </c>
      <c r="Z49" s="62" t="str">
        <f t="shared" si="14"/>
        <v xml:space="preserve"> </v>
      </c>
      <c r="AA49" s="63"/>
      <c r="AB49" s="23" t="str">
        <f t="shared" si="7"/>
        <v xml:space="preserve"> </v>
      </c>
      <c r="AC49" s="18"/>
      <c r="AD49" s="72"/>
      <c r="AE49" s="72"/>
    </row>
    <row r="50" spans="1:31" x14ac:dyDescent="0.35">
      <c r="A50" s="15"/>
      <c r="B50" s="5">
        <v>32</v>
      </c>
      <c r="C50" s="7"/>
      <c r="D50" s="10" t="s">
        <v>19</v>
      </c>
      <c r="E50" s="8" t="str">
        <f>IFERROR(IF(OR(D50="LED",D50="Halogéneo",D50="Incandescente"),0,VLOOKUP($D50,'aux validação'!$F$13:$K$86,2,FALSE))," ")</f>
        <v xml:space="preserve"> </v>
      </c>
      <c r="F50" s="27"/>
      <c r="G50" s="5" t="str">
        <f>IFERROR(IF(OR(D50="LED",D50="Halogéneo",D50="Incandescente"),0,VLOOKUP($D50,'aux validação'!$F$13:$K$86,5,FALSE))," ")</f>
        <v xml:space="preserve"> </v>
      </c>
      <c r="H50" s="27">
        <f t="shared" si="8"/>
        <v>0</v>
      </c>
      <c r="I50" s="27"/>
      <c r="J50" s="26" t="str">
        <f t="shared" si="9"/>
        <v xml:space="preserve"> </v>
      </c>
      <c r="K50" s="25"/>
      <c r="L50" s="89" t="str">
        <f t="shared" si="2"/>
        <v xml:space="preserve"> </v>
      </c>
      <c r="M50" s="25"/>
      <c r="N50" s="44" t="str">
        <f t="shared" si="3"/>
        <v xml:space="preserve"> </v>
      </c>
      <c r="O50" s="95" t="str">
        <f t="shared" si="4"/>
        <v xml:space="preserve"> </v>
      </c>
      <c r="P50" s="48" t="str">
        <f t="shared" si="5"/>
        <v/>
      </c>
      <c r="Q50" s="34"/>
      <c r="R50" s="110"/>
      <c r="S50" s="69" t="str">
        <f t="shared" si="10"/>
        <v/>
      </c>
      <c r="T50" s="25"/>
      <c r="U50" s="91" t="str">
        <f t="shared" si="11"/>
        <v xml:space="preserve"> </v>
      </c>
      <c r="V50" s="79" t="str">
        <f t="shared" si="12"/>
        <v/>
      </c>
      <c r="W50" s="44" t="str">
        <f t="shared" si="13"/>
        <v/>
      </c>
      <c r="X50" s="95" t="str">
        <f t="shared" si="6"/>
        <v xml:space="preserve"> </v>
      </c>
      <c r="Y50" s="61" t="str">
        <f t="shared" si="15"/>
        <v xml:space="preserve"> </v>
      </c>
      <c r="Z50" s="62" t="str">
        <f t="shared" si="14"/>
        <v xml:space="preserve"> </v>
      </c>
      <c r="AA50" s="63"/>
      <c r="AB50" s="23" t="str">
        <f t="shared" si="7"/>
        <v xml:space="preserve"> </v>
      </c>
      <c r="AC50" s="18"/>
      <c r="AD50" s="72"/>
      <c r="AE50" s="72"/>
    </row>
    <row r="51" spans="1:31" x14ac:dyDescent="0.35">
      <c r="A51" s="15"/>
      <c r="B51" s="5">
        <v>33</v>
      </c>
      <c r="C51" s="7"/>
      <c r="D51" s="10" t="s">
        <v>19</v>
      </c>
      <c r="E51" s="8" t="str">
        <f>IFERROR(IF(OR(D51="LED",D51="Halogéneo",D51="Incandescente"),0,VLOOKUP($D51,'aux validação'!$F$13:$K$86,2,FALSE))," ")</f>
        <v xml:space="preserve"> </v>
      </c>
      <c r="F51" s="27"/>
      <c r="G51" s="5" t="str">
        <f>IFERROR(IF(OR(D51="LED",D51="Halogéneo",D51="Incandescente"),0,VLOOKUP($D51,'aux validação'!$F$13:$K$86,5,FALSE))," ")</f>
        <v xml:space="preserve"> </v>
      </c>
      <c r="H51" s="27">
        <f t="shared" si="8"/>
        <v>0</v>
      </c>
      <c r="I51" s="27"/>
      <c r="J51" s="26" t="str">
        <f t="shared" si="9"/>
        <v xml:space="preserve"> </v>
      </c>
      <c r="K51" s="25"/>
      <c r="L51" s="89" t="str">
        <f t="shared" ref="L51:L82" si="16">IFERROR((J51*K51)/1000," ")</f>
        <v xml:space="preserve"> </v>
      </c>
      <c r="M51" s="25"/>
      <c r="N51" s="44" t="str">
        <f t="shared" ref="N51:N82" si="17">IFERROR(M51*L51," ")</f>
        <v xml:space="preserve"> </v>
      </c>
      <c r="O51" s="95" t="str">
        <f t="shared" ref="O51:O82" si="18">IFERROR($D$14*$N51," ")</f>
        <v xml:space="preserve"> </v>
      </c>
      <c r="P51" s="48" t="str">
        <f t="shared" ref="P51:P82" si="19">IF(D51="Selecione","","LED")</f>
        <v/>
      </c>
      <c r="Q51" s="34"/>
      <c r="R51" s="110"/>
      <c r="S51" s="69" t="str">
        <f t="shared" si="10"/>
        <v/>
      </c>
      <c r="T51" s="25"/>
      <c r="U51" s="91" t="str">
        <f t="shared" si="11"/>
        <v xml:space="preserve"> </v>
      </c>
      <c r="V51" s="79" t="str">
        <f t="shared" si="12"/>
        <v/>
      </c>
      <c r="W51" s="44" t="str">
        <f t="shared" si="13"/>
        <v/>
      </c>
      <c r="X51" s="95" t="str">
        <f t="shared" ref="X51:X82" si="20">IFERROR($D$14*$W51," ")</f>
        <v xml:space="preserve"> </v>
      </c>
      <c r="Y51" s="61" t="str">
        <f t="shared" si="15"/>
        <v xml:space="preserve"> </v>
      </c>
      <c r="Z51" s="62" t="str">
        <f t="shared" si="14"/>
        <v xml:space="preserve"> </v>
      </c>
      <c r="AA51" s="63"/>
      <c r="AB51" s="23" t="str">
        <f t="shared" ref="AB51:AB82" si="21">IFERROR($AA51/$Z51," ")</f>
        <v xml:space="preserve"> </v>
      </c>
      <c r="AC51" s="18"/>
      <c r="AD51" s="72"/>
      <c r="AE51" s="72"/>
    </row>
    <row r="52" spans="1:31" x14ac:dyDescent="0.35">
      <c r="A52" s="15"/>
      <c r="B52" s="5">
        <v>34</v>
      </c>
      <c r="C52" s="7"/>
      <c r="D52" s="10" t="s">
        <v>19</v>
      </c>
      <c r="E52" s="8" t="str">
        <f>IFERROR(IF(OR(D52="LED",D52="Halogéneo",D52="Incandescente"),0,VLOOKUP($D52,'aux validação'!$F$13:$K$86,2,FALSE))," ")</f>
        <v xml:space="preserve"> </v>
      </c>
      <c r="F52" s="27"/>
      <c r="G52" s="5" t="str">
        <f>IFERROR(IF(OR(D52="LED",D52="Halogéneo",D52="Incandescente"),0,VLOOKUP($D52,'aux validação'!$F$13:$K$86,5,FALSE))," ")</f>
        <v xml:space="preserve"> </v>
      </c>
      <c r="H52" s="27">
        <f t="shared" si="8"/>
        <v>0</v>
      </c>
      <c r="I52" s="27"/>
      <c r="J52" s="26" t="str">
        <f t="shared" si="9"/>
        <v xml:space="preserve"> </v>
      </c>
      <c r="K52" s="25"/>
      <c r="L52" s="89" t="str">
        <f t="shared" si="16"/>
        <v xml:space="preserve"> </v>
      </c>
      <c r="M52" s="25"/>
      <c r="N52" s="44" t="str">
        <f t="shared" si="17"/>
        <v xml:space="preserve"> </v>
      </c>
      <c r="O52" s="95" t="str">
        <f t="shared" si="18"/>
        <v xml:space="preserve"> </v>
      </c>
      <c r="P52" s="48" t="str">
        <f t="shared" si="19"/>
        <v/>
      </c>
      <c r="Q52" s="34"/>
      <c r="R52" s="110"/>
      <c r="S52" s="69" t="str">
        <f t="shared" si="10"/>
        <v/>
      </c>
      <c r="T52" s="25"/>
      <c r="U52" s="91" t="str">
        <f t="shared" si="11"/>
        <v xml:space="preserve"> </v>
      </c>
      <c r="V52" s="79" t="str">
        <f t="shared" si="12"/>
        <v/>
      </c>
      <c r="W52" s="44" t="str">
        <f t="shared" si="13"/>
        <v/>
      </c>
      <c r="X52" s="95" t="str">
        <f t="shared" si="20"/>
        <v xml:space="preserve"> </v>
      </c>
      <c r="Y52" s="61" t="str">
        <f t="shared" si="15"/>
        <v xml:space="preserve"> </v>
      </c>
      <c r="Z52" s="62" t="str">
        <f t="shared" si="14"/>
        <v xml:space="preserve"> </v>
      </c>
      <c r="AA52" s="63"/>
      <c r="AB52" s="23" t="str">
        <f t="shared" si="21"/>
        <v xml:space="preserve"> </v>
      </c>
      <c r="AC52" s="18"/>
      <c r="AD52" s="72"/>
      <c r="AE52" s="72"/>
    </row>
    <row r="53" spans="1:31" x14ac:dyDescent="0.35">
      <c r="A53" s="15"/>
      <c r="B53" s="5">
        <v>35</v>
      </c>
      <c r="C53" s="7"/>
      <c r="D53" s="10" t="s">
        <v>19</v>
      </c>
      <c r="E53" s="8" t="str">
        <f>IFERROR(IF(OR(D53="LED",D53="Halogéneo",D53="Incandescente"),0,VLOOKUP($D53,'aux validação'!$F$13:$K$86,2,FALSE))," ")</f>
        <v xml:space="preserve"> </v>
      </c>
      <c r="F53" s="27"/>
      <c r="G53" s="5" t="str">
        <f>IFERROR(IF(OR(D53="LED",D53="Halogéneo",D53="Incandescente"),0,VLOOKUP($D53,'aux validação'!$F$13:$K$86,5,FALSE))," ")</f>
        <v xml:space="preserve"> </v>
      </c>
      <c r="H53" s="27">
        <f t="shared" si="8"/>
        <v>0</v>
      </c>
      <c r="I53" s="27"/>
      <c r="J53" s="26" t="str">
        <f t="shared" si="9"/>
        <v xml:space="preserve"> </v>
      </c>
      <c r="K53" s="25"/>
      <c r="L53" s="89" t="str">
        <f t="shared" si="16"/>
        <v xml:space="preserve"> </v>
      </c>
      <c r="M53" s="25"/>
      <c r="N53" s="44" t="str">
        <f t="shared" si="17"/>
        <v xml:space="preserve"> </v>
      </c>
      <c r="O53" s="95" t="str">
        <f t="shared" si="18"/>
        <v xml:space="preserve"> </v>
      </c>
      <c r="P53" s="48" t="str">
        <f t="shared" si="19"/>
        <v/>
      </c>
      <c r="Q53" s="34"/>
      <c r="R53" s="110"/>
      <c r="S53" s="69" t="str">
        <f t="shared" si="10"/>
        <v/>
      </c>
      <c r="T53" s="25"/>
      <c r="U53" s="91" t="str">
        <f t="shared" si="11"/>
        <v xml:space="preserve"> </v>
      </c>
      <c r="V53" s="79" t="str">
        <f t="shared" si="12"/>
        <v/>
      </c>
      <c r="W53" s="44" t="str">
        <f t="shared" si="13"/>
        <v/>
      </c>
      <c r="X53" s="95" t="str">
        <f t="shared" si="20"/>
        <v xml:space="preserve"> </v>
      </c>
      <c r="Y53" s="61" t="str">
        <f t="shared" si="15"/>
        <v xml:space="preserve"> </v>
      </c>
      <c r="Z53" s="62" t="str">
        <f t="shared" si="14"/>
        <v xml:space="preserve"> </v>
      </c>
      <c r="AA53" s="63"/>
      <c r="AB53" s="23" t="str">
        <f t="shared" si="21"/>
        <v xml:space="preserve"> </v>
      </c>
      <c r="AC53" s="18"/>
      <c r="AD53" s="72"/>
      <c r="AE53" s="72"/>
    </row>
    <row r="54" spans="1:31" x14ac:dyDescent="0.35">
      <c r="A54" s="15"/>
      <c r="B54" s="5">
        <v>36</v>
      </c>
      <c r="C54" s="7"/>
      <c r="D54" s="10" t="s">
        <v>19</v>
      </c>
      <c r="E54" s="8" t="str">
        <f>IFERROR(IF(OR(D54="LED",D54="Halogéneo",D54="Incandescente"),0,VLOOKUP($D54,'aux validação'!$F$13:$K$86,2,FALSE))," ")</f>
        <v xml:space="preserve"> </v>
      </c>
      <c r="F54" s="27"/>
      <c r="G54" s="5" t="str">
        <f>IFERROR(IF(OR(D54="LED",D54="Halogéneo",D54="Incandescente"),0,VLOOKUP($D54,'aux validação'!$F$13:$K$86,5,FALSE))," ")</f>
        <v xml:space="preserve"> </v>
      </c>
      <c r="H54" s="27">
        <f t="shared" si="8"/>
        <v>0</v>
      </c>
      <c r="I54" s="27"/>
      <c r="J54" s="26" t="str">
        <f t="shared" si="9"/>
        <v xml:space="preserve"> </v>
      </c>
      <c r="K54" s="25"/>
      <c r="L54" s="89" t="str">
        <f t="shared" si="16"/>
        <v xml:space="preserve"> </v>
      </c>
      <c r="M54" s="25"/>
      <c r="N54" s="44" t="str">
        <f t="shared" si="17"/>
        <v xml:space="preserve"> </v>
      </c>
      <c r="O54" s="95" t="str">
        <f t="shared" si="18"/>
        <v xml:space="preserve"> </v>
      </c>
      <c r="P54" s="48" t="str">
        <f t="shared" si="19"/>
        <v/>
      </c>
      <c r="Q54" s="34"/>
      <c r="R54" s="110"/>
      <c r="S54" s="69" t="str">
        <f t="shared" si="10"/>
        <v/>
      </c>
      <c r="T54" s="25"/>
      <c r="U54" s="91" t="str">
        <f t="shared" si="11"/>
        <v xml:space="preserve"> </v>
      </c>
      <c r="V54" s="79" t="str">
        <f t="shared" si="12"/>
        <v/>
      </c>
      <c r="W54" s="44" t="str">
        <f t="shared" si="13"/>
        <v/>
      </c>
      <c r="X54" s="95" t="str">
        <f t="shared" si="20"/>
        <v xml:space="preserve"> </v>
      </c>
      <c r="Y54" s="61" t="str">
        <f t="shared" si="15"/>
        <v xml:space="preserve"> </v>
      </c>
      <c r="Z54" s="62" t="str">
        <f t="shared" si="14"/>
        <v xml:space="preserve"> </v>
      </c>
      <c r="AA54" s="63"/>
      <c r="AB54" s="23" t="str">
        <f t="shared" si="21"/>
        <v xml:space="preserve"> </v>
      </c>
      <c r="AC54" s="18"/>
      <c r="AD54" s="72"/>
      <c r="AE54" s="72"/>
    </row>
    <row r="55" spans="1:31" x14ac:dyDescent="0.35">
      <c r="A55" s="15"/>
      <c r="B55" s="5">
        <v>37</v>
      </c>
      <c r="C55" s="7"/>
      <c r="D55" s="10" t="s">
        <v>19</v>
      </c>
      <c r="E55" s="8" t="str">
        <f>IFERROR(IF(OR(D55="LED",D55="Halogéneo",D55="Incandescente"),0,VLOOKUP($D55,'aux validação'!$F$13:$K$86,2,FALSE))," ")</f>
        <v xml:space="preserve"> </v>
      </c>
      <c r="F55" s="27"/>
      <c r="G55" s="5" t="str">
        <f>IFERROR(IF(OR(D55="LED",D55="Halogéneo",D55="Incandescente"),0,VLOOKUP($D55,'aux validação'!$F$13:$K$86,5,FALSE))," ")</f>
        <v xml:space="preserve"> </v>
      </c>
      <c r="H55" s="27">
        <f t="shared" si="8"/>
        <v>0</v>
      </c>
      <c r="I55" s="27"/>
      <c r="J55" s="26" t="str">
        <f t="shared" si="9"/>
        <v xml:space="preserve"> </v>
      </c>
      <c r="K55" s="25"/>
      <c r="L55" s="89" t="str">
        <f t="shared" si="16"/>
        <v xml:space="preserve"> </v>
      </c>
      <c r="M55" s="25"/>
      <c r="N55" s="44" t="str">
        <f t="shared" si="17"/>
        <v xml:space="preserve"> </v>
      </c>
      <c r="O55" s="95" t="str">
        <f t="shared" si="18"/>
        <v xml:space="preserve"> </v>
      </c>
      <c r="P55" s="48" t="str">
        <f t="shared" si="19"/>
        <v/>
      </c>
      <c r="Q55" s="34"/>
      <c r="R55" s="110"/>
      <c r="S55" s="69" t="str">
        <f t="shared" si="10"/>
        <v/>
      </c>
      <c r="T55" s="25"/>
      <c r="U55" s="91" t="str">
        <f t="shared" si="11"/>
        <v xml:space="preserve"> </v>
      </c>
      <c r="V55" s="79" t="str">
        <f t="shared" si="12"/>
        <v/>
      </c>
      <c r="W55" s="44" t="str">
        <f t="shared" si="13"/>
        <v/>
      </c>
      <c r="X55" s="95" t="str">
        <f t="shared" si="20"/>
        <v xml:space="preserve"> </v>
      </c>
      <c r="Y55" s="61" t="str">
        <f t="shared" si="15"/>
        <v xml:space="preserve"> </v>
      </c>
      <c r="Z55" s="62" t="str">
        <f t="shared" si="14"/>
        <v xml:space="preserve"> </v>
      </c>
      <c r="AA55" s="63"/>
      <c r="AB55" s="23" t="str">
        <f t="shared" si="21"/>
        <v xml:space="preserve"> </v>
      </c>
      <c r="AC55" s="18"/>
      <c r="AD55" s="72"/>
      <c r="AE55" s="72"/>
    </row>
    <row r="56" spans="1:31" x14ac:dyDescent="0.35">
      <c r="A56" s="15"/>
      <c r="B56" s="5">
        <v>38</v>
      </c>
      <c r="C56" s="7"/>
      <c r="D56" s="10" t="s">
        <v>19</v>
      </c>
      <c r="E56" s="8" t="str">
        <f>IFERROR(IF(OR(D56="LED",D56="Halogéneo",D56="Incandescente"),0,VLOOKUP($D56,'aux validação'!$F$13:$K$86,2,FALSE))," ")</f>
        <v xml:space="preserve"> </v>
      </c>
      <c r="F56" s="27"/>
      <c r="G56" s="5" t="str">
        <f>IFERROR(IF(OR(D56="LED",D56="Halogéneo",D56="Incandescente"),0,VLOOKUP($D56,'aux validação'!$F$13:$K$86,5,FALSE))," ")</f>
        <v xml:space="preserve"> </v>
      </c>
      <c r="H56" s="27">
        <f t="shared" si="8"/>
        <v>0</v>
      </c>
      <c r="I56" s="27"/>
      <c r="J56" s="26" t="str">
        <f t="shared" si="9"/>
        <v xml:space="preserve"> </v>
      </c>
      <c r="K56" s="25"/>
      <c r="L56" s="89" t="str">
        <f t="shared" si="16"/>
        <v xml:space="preserve"> </v>
      </c>
      <c r="M56" s="25"/>
      <c r="N56" s="44" t="str">
        <f t="shared" si="17"/>
        <v xml:space="preserve"> </v>
      </c>
      <c r="O56" s="95" t="str">
        <f t="shared" si="18"/>
        <v xml:space="preserve"> </v>
      </c>
      <c r="P56" s="48" t="str">
        <f t="shared" si="19"/>
        <v/>
      </c>
      <c r="Q56" s="34"/>
      <c r="R56" s="110"/>
      <c r="S56" s="69" t="str">
        <f t="shared" si="10"/>
        <v/>
      </c>
      <c r="T56" s="25"/>
      <c r="U56" s="91" t="str">
        <f t="shared" si="11"/>
        <v xml:space="preserve"> </v>
      </c>
      <c r="V56" s="79" t="str">
        <f t="shared" si="12"/>
        <v/>
      </c>
      <c r="W56" s="44" t="str">
        <f t="shared" si="13"/>
        <v/>
      </c>
      <c r="X56" s="95" t="str">
        <f t="shared" si="20"/>
        <v xml:space="preserve"> </v>
      </c>
      <c r="Y56" s="61" t="str">
        <f t="shared" si="15"/>
        <v xml:space="preserve"> </v>
      </c>
      <c r="Z56" s="62" t="str">
        <f t="shared" si="14"/>
        <v xml:space="preserve"> </v>
      </c>
      <c r="AA56" s="63"/>
      <c r="AB56" s="23" t="str">
        <f t="shared" si="21"/>
        <v xml:space="preserve"> </v>
      </c>
      <c r="AC56" s="18"/>
      <c r="AD56" s="72"/>
      <c r="AE56" s="72"/>
    </row>
    <row r="57" spans="1:31" x14ac:dyDescent="0.35">
      <c r="A57" s="15"/>
      <c r="B57" s="5">
        <v>39</v>
      </c>
      <c r="C57" s="7"/>
      <c r="D57" s="10" t="s">
        <v>19</v>
      </c>
      <c r="E57" s="8" t="str">
        <f>IFERROR(IF(OR(D57="LED",D57="Halogéneo",D57="Incandescente"),0,VLOOKUP($D57,'aux validação'!$F$13:$K$86,2,FALSE))," ")</f>
        <v xml:space="preserve"> </v>
      </c>
      <c r="F57" s="27"/>
      <c r="G57" s="5" t="str">
        <f>IFERROR(IF(OR(D57="LED",D57="Halogéneo",D57="Incandescente"),0,VLOOKUP($D57,'aux validação'!$F$13:$K$86,5,FALSE))," ")</f>
        <v xml:space="preserve"> </v>
      </c>
      <c r="H57" s="27">
        <f t="shared" si="8"/>
        <v>0</v>
      </c>
      <c r="I57" s="27"/>
      <c r="J57" s="26" t="str">
        <f t="shared" si="9"/>
        <v xml:space="preserve"> </v>
      </c>
      <c r="K57" s="25"/>
      <c r="L57" s="89" t="str">
        <f t="shared" si="16"/>
        <v xml:space="preserve"> </v>
      </c>
      <c r="M57" s="25"/>
      <c r="N57" s="44" t="str">
        <f t="shared" si="17"/>
        <v xml:space="preserve"> </v>
      </c>
      <c r="O57" s="95" t="str">
        <f t="shared" si="18"/>
        <v xml:space="preserve"> </v>
      </c>
      <c r="P57" s="48" t="str">
        <f t="shared" si="19"/>
        <v/>
      </c>
      <c r="Q57" s="34"/>
      <c r="R57" s="110"/>
      <c r="S57" s="69" t="str">
        <f t="shared" si="10"/>
        <v/>
      </c>
      <c r="T57" s="25"/>
      <c r="U57" s="91" t="str">
        <f t="shared" si="11"/>
        <v xml:space="preserve"> </v>
      </c>
      <c r="V57" s="79" t="str">
        <f t="shared" si="12"/>
        <v/>
      </c>
      <c r="W57" s="44" t="str">
        <f t="shared" si="13"/>
        <v/>
      </c>
      <c r="X57" s="95" t="str">
        <f t="shared" si="20"/>
        <v xml:space="preserve"> </v>
      </c>
      <c r="Y57" s="61" t="str">
        <f t="shared" si="15"/>
        <v xml:space="preserve"> </v>
      </c>
      <c r="Z57" s="62" t="str">
        <f t="shared" si="14"/>
        <v xml:space="preserve"> </v>
      </c>
      <c r="AA57" s="63"/>
      <c r="AB57" s="23" t="str">
        <f t="shared" si="21"/>
        <v xml:space="preserve"> </v>
      </c>
      <c r="AC57" s="18"/>
      <c r="AD57" s="72"/>
      <c r="AE57" s="72"/>
    </row>
    <row r="58" spans="1:31" x14ac:dyDescent="0.35">
      <c r="A58" s="15"/>
      <c r="B58" s="5">
        <v>40</v>
      </c>
      <c r="C58" s="7"/>
      <c r="D58" s="10" t="s">
        <v>19</v>
      </c>
      <c r="E58" s="8" t="str">
        <f>IFERROR(IF(OR(D58="LED",D58="Halogéneo",D58="Incandescente"),0,VLOOKUP($D58,'aux validação'!$F$13:$K$86,2,FALSE))," ")</f>
        <v xml:space="preserve"> </v>
      </c>
      <c r="F58" s="27"/>
      <c r="G58" s="5" t="str">
        <f>IFERROR(IF(OR(D58="LED",D58="Halogéneo",D58="Incandescente"),0,VLOOKUP($D58,'aux validação'!$F$13:$K$86,5,FALSE))," ")</f>
        <v xml:space="preserve"> </v>
      </c>
      <c r="H58" s="27">
        <f t="shared" si="8"/>
        <v>0</v>
      </c>
      <c r="I58" s="27"/>
      <c r="J58" s="26" t="str">
        <f t="shared" si="9"/>
        <v xml:space="preserve"> </v>
      </c>
      <c r="K58" s="25"/>
      <c r="L58" s="89" t="str">
        <f t="shared" si="16"/>
        <v xml:space="preserve"> </v>
      </c>
      <c r="M58" s="25"/>
      <c r="N58" s="44" t="str">
        <f t="shared" si="17"/>
        <v xml:space="preserve"> </v>
      </c>
      <c r="O58" s="95" t="str">
        <f t="shared" si="18"/>
        <v xml:space="preserve"> </v>
      </c>
      <c r="P58" s="48" t="str">
        <f t="shared" si="19"/>
        <v/>
      </c>
      <c r="Q58" s="34"/>
      <c r="R58" s="110"/>
      <c r="S58" s="69" t="str">
        <f t="shared" si="10"/>
        <v/>
      </c>
      <c r="T58" s="25"/>
      <c r="U58" s="91" t="str">
        <f t="shared" si="11"/>
        <v xml:space="preserve"> </v>
      </c>
      <c r="V58" s="79" t="str">
        <f t="shared" si="12"/>
        <v/>
      </c>
      <c r="W58" s="44" t="str">
        <f t="shared" si="13"/>
        <v/>
      </c>
      <c r="X58" s="95" t="str">
        <f t="shared" si="20"/>
        <v xml:space="preserve"> </v>
      </c>
      <c r="Y58" s="61" t="str">
        <f t="shared" si="15"/>
        <v xml:space="preserve"> </v>
      </c>
      <c r="Z58" s="62" t="str">
        <f t="shared" si="14"/>
        <v xml:space="preserve"> </v>
      </c>
      <c r="AA58" s="63"/>
      <c r="AB58" s="23" t="str">
        <f t="shared" si="21"/>
        <v xml:space="preserve"> </v>
      </c>
      <c r="AC58" s="18"/>
      <c r="AD58" s="72"/>
      <c r="AE58" s="72"/>
    </row>
    <row r="59" spans="1:31" x14ac:dyDescent="0.35">
      <c r="A59" s="15"/>
      <c r="B59" s="5">
        <v>41</v>
      </c>
      <c r="C59" s="7"/>
      <c r="D59" s="10" t="s">
        <v>19</v>
      </c>
      <c r="E59" s="8" t="str">
        <f>IFERROR(IF(OR(D59="LED",D59="Halogéneo",D59="Incandescente"),0,VLOOKUP($D59,'aux validação'!$F$13:$K$86,2,FALSE))," ")</f>
        <v xml:space="preserve"> </v>
      </c>
      <c r="F59" s="27"/>
      <c r="G59" s="5" t="str">
        <f>IFERROR(IF(OR(D59="LED",D59="Halogéneo",D59="Incandescente"),0,VLOOKUP($D59,'aux validação'!$F$13:$K$86,5,FALSE))," ")</f>
        <v xml:space="preserve"> </v>
      </c>
      <c r="H59" s="27">
        <f t="shared" si="8"/>
        <v>0</v>
      </c>
      <c r="I59" s="27"/>
      <c r="J59" s="26" t="str">
        <f t="shared" si="9"/>
        <v xml:space="preserve"> </v>
      </c>
      <c r="K59" s="25"/>
      <c r="L59" s="89" t="str">
        <f t="shared" si="16"/>
        <v xml:space="preserve"> </v>
      </c>
      <c r="M59" s="25"/>
      <c r="N59" s="44" t="str">
        <f t="shared" si="17"/>
        <v xml:space="preserve"> </v>
      </c>
      <c r="O59" s="95" t="str">
        <f t="shared" si="18"/>
        <v xml:space="preserve"> </v>
      </c>
      <c r="P59" s="48" t="str">
        <f t="shared" si="19"/>
        <v/>
      </c>
      <c r="Q59" s="34"/>
      <c r="R59" s="110"/>
      <c r="S59" s="69" t="str">
        <f t="shared" si="10"/>
        <v/>
      </c>
      <c r="T59" s="25"/>
      <c r="U59" s="91" t="str">
        <f t="shared" si="11"/>
        <v xml:space="preserve"> </v>
      </c>
      <c r="V59" s="79" t="str">
        <f t="shared" si="12"/>
        <v/>
      </c>
      <c r="W59" s="44" t="str">
        <f t="shared" si="13"/>
        <v/>
      </c>
      <c r="X59" s="95" t="str">
        <f t="shared" si="20"/>
        <v xml:space="preserve"> </v>
      </c>
      <c r="Y59" s="61" t="str">
        <f t="shared" si="15"/>
        <v xml:space="preserve"> </v>
      </c>
      <c r="Z59" s="62" t="str">
        <f t="shared" si="14"/>
        <v xml:space="preserve"> </v>
      </c>
      <c r="AA59" s="63"/>
      <c r="AB59" s="23" t="str">
        <f t="shared" si="21"/>
        <v xml:space="preserve"> </v>
      </c>
      <c r="AC59" s="18"/>
      <c r="AD59" s="72"/>
      <c r="AE59" s="72"/>
    </row>
    <row r="60" spans="1:31" x14ac:dyDescent="0.35">
      <c r="A60" s="15"/>
      <c r="B60" s="5">
        <v>42</v>
      </c>
      <c r="C60" s="7"/>
      <c r="D60" s="10" t="s">
        <v>19</v>
      </c>
      <c r="E60" s="8" t="str">
        <f>IFERROR(IF(OR(D60="LED",D60="Halogéneo",D60="Incandescente"),0,VLOOKUP($D60,'aux validação'!$F$13:$K$86,2,FALSE))," ")</f>
        <v xml:space="preserve"> </v>
      </c>
      <c r="F60" s="27"/>
      <c r="G60" s="5" t="str">
        <f>IFERROR(IF(OR(D60="LED",D60="Halogéneo",D60="Incandescente"),0,VLOOKUP($D60,'aux validação'!$F$13:$K$86,5,FALSE))," ")</f>
        <v xml:space="preserve"> </v>
      </c>
      <c r="H60" s="27">
        <f t="shared" si="8"/>
        <v>0</v>
      </c>
      <c r="I60" s="27"/>
      <c r="J60" s="26" t="str">
        <f t="shared" si="9"/>
        <v xml:space="preserve"> </v>
      </c>
      <c r="K60" s="25"/>
      <c r="L60" s="89" t="str">
        <f t="shared" si="16"/>
        <v xml:space="preserve"> </v>
      </c>
      <c r="M60" s="25"/>
      <c r="N60" s="44" t="str">
        <f t="shared" si="17"/>
        <v xml:space="preserve"> </v>
      </c>
      <c r="O60" s="95" t="str">
        <f t="shared" si="18"/>
        <v xml:space="preserve"> </v>
      </c>
      <c r="P60" s="48" t="str">
        <f t="shared" si="19"/>
        <v/>
      </c>
      <c r="Q60" s="34"/>
      <c r="R60" s="110"/>
      <c r="S60" s="69" t="str">
        <f t="shared" si="10"/>
        <v/>
      </c>
      <c r="T60" s="25"/>
      <c r="U60" s="91" t="str">
        <f t="shared" si="11"/>
        <v xml:space="preserve"> </v>
      </c>
      <c r="V60" s="79" t="str">
        <f t="shared" si="12"/>
        <v/>
      </c>
      <c r="W60" s="44" t="str">
        <f t="shared" si="13"/>
        <v/>
      </c>
      <c r="X60" s="95" t="str">
        <f t="shared" si="20"/>
        <v xml:space="preserve"> </v>
      </c>
      <c r="Y60" s="61" t="str">
        <f t="shared" si="15"/>
        <v xml:space="preserve"> </v>
      </c>
      <c r="Z60" s="62" t="str">
        <f t="shared" si="14"/>
        <v xml:space="preserve"> </v>
      </c>
      <c r="AA60" s="63"/>
      <c r="AB60" s="23" t="str">
        <f t="shared" si="21"/>
        <v xml:space="preserve"> </v>
      </c>
      <c r="AC60" s="18"/>
      <c r="AD60" s="72"/>
      <c r="AE60" s="72"/>
    </row>
    <row r="61" spans="1:31" x14ac:dyDescent="0.35">
      <c r="A61" s="15"/>
      <c r="B61" s="5">
        <v>43</v>
      </c>
      <c r="C61" s="7"/>
      <c r="D61" s="10" t="s">
        <v>19</v>
      </c>
      <c r="E61" s="8" t="str">
        <f>IFERROR(IF(OR(D61="LED",D61="Halogéneo",D61="Incandescente"),0,VLOOKUP($D61,'aux validação'!$F$13:$K$86,2,FALSE))," ")</f>
        <v xml:space="preserve"> </v>
      </c>
      <c r="F61" s="27"/>
      <c r="G61" s="5" t="str">
        <f>IFERROR(IF(OR(D61="LED",D61="Halogéneo",D61="Incandescente"),0,VLOOKUP($D61,'aux validação'!$F$13:$K$86,5,FALSE))," ")</f>
        <v xml:space="preserve"> </v>
      </c>
      <c r="H61" s="27">
        <f t="shared" si="8"/>
        <v>0</v>
      </c>
      <c r="I61" s="27"/>
      <c r="J61" s="26" t="str">
        <f t="shared" si="9"/>
        <v xml:space="preserve"> </v>
      </c>
      <c r="K61" s="25"/>
      <c r="L61" s="89" t="str">
        <f t="shared" si="16"/>
        <v xml:space="preserve"> </v>
      </c>
      <c r="M61" s="25"/>
      <c r="N61" s="44" t="str">
        <f t="shared" si="17"/>
        <v xml:space="preserve"> </v>
      </c>
      <c r="O61" s="95" t="str">
        <f t="shared" si="18"/>
        <v xml:space="preserve"> </v>
      </c>
      <c r="P61" s="48" t="str">
        <f t="shared" si="19"/>
        <v/>
      </c>
      <c r="Q61" s="34"/>
      <c r="R61" s="110"/>
      <c r="S61" s="69" t="str">
        <f t="shared" si="10"/>
        <v/>
      </c>
      <c r="T61" s="25"/>
      <c r="U61" s="91" t="str">
        <f t="shared" si="11"/>
        <v xml:space="preserve"> </v>
      </c>
      <c r="V61" s="79" t="str">
        <f t="shared" si="12"/>
        <v/>
      </c>
      <c r="W61" s="44" t="str">
        <f t="shared" si="13"/>
        <v/>
      </c>
      <c r="X61" s="95" t="str">
        <f t="shared" si="20"/>
        <v xml:space="preserve"> </v>
      </c>
      <c r="Y61" s="61" t="str">
        <f t="shared" si="15"/>
        <v xml:space="preserve"> </v>
      </c>
      <c r="Z61" s="62" t="str">
        <f t="shared" si="14"/>
        <v xml:space="preserve"> </v>
      </c>
      <c r="AA61" s="63"/>
      <c r="AB61" s="23" t="str">
        <f t="shared" si="21"/>
        <v xml:space="preserve"> </v>
      </c>
      <c r="AC61" s="18"/>
      <c r="AD61" s="72"/>
      <c r="AE61" s="72"/>
    </row>
    <row r="62" spans="1:31" x14ac:dyDescent="0.35">
      <c r="A62" s="15"/>
      <c r="B62" s="5">
        <v>44</v>
      </c>
      <c r="C62" s="7"/>
      <c r="D62" s="10" t="s">
        <v>19</v>
      </c>
      <c r="E62" s="8" t="str">
        <f>IFERROR(IF(OR(D62="LED",D62="Halogéneo",D62="Incandescente"),0,VLOOKUP($D62,'aux validação'!$F$13:$K$86,2,FALSE))," ")</f>
        <v xml:space="preserve"> </v>
      </c>
      <c r="F62" s="27"/>
      <c r="G62" s="5" t="str">
        <f>IFERROR(IF(OR(D62="LED",D62="Halogéneo",D62="Incandescente"),0,VLOOKUP($D62,'aux validação'!$F$13:$K$86,5,FALSE))," ")</f>
        <v xml:space="preserve"> </v>
      </c>
      <c r="H62" s="27">
        <f t="shared" si="8"/>
        <v>0</v>
      </c>
      <c r="I62" s="27"/>
      <c r="J62" s="26" t="str">
        <f t="shared" si="9"/>
        <v xml:space="preserve"> </v>
      </c>
      <c r="K62" s="25"/>
      <c r="L62" s="89" t="str">
        <f t="shared" si="16"/>
        <v xml:space="preserve"> </v>
      </c>
      <c r="M62" s="25"/>
      <c r="N62" s="44" t="str">
        <f t="shared" si="17"/>
        <v xml:space="preserve"> </v>
      </c>
      <c r="O62" s="95" t="str">
        <f t="shared" si="18"/>
        <v xml:space="preserve"> </v>
      </c>
      <c r="P62" s="48" t="str">
        <f t="shared" si="19"/>
        <v/>
      </c>
      <c r="Q62" s="34"/>
      <c r="R62" s="110"/>
      <c r="S62" s="69" t="str">
        <f t="shared" si="10"/>
        <v/>
      </c>
      <c r="T62" s="25"/>
      <c r="U62" s="91" t="str">
        <f t="shared" si="11"/>
        <v xml:space="preserve"> </v>
      </c>
      <c r="V62" s="79" t="str">
        <f t="shared" si="12"/>
        <v/>
      </c>
      <c r="W62" s="44" t="str">
        <f t="shared" si="13"/>
        <v/>
      </c>
      <c r="X62" s="95" t="str">
        <f t="shared" si="20"/>
        <v xml:space="preserve"> </v>
      </c>
      <c r="Y62" s="61" t="str">
        <f t="shared" si="15"/>
        <v xml:space="preserve"> </v>
      </c>
      <c r="Z62" s="62" t="str">
        <f t="shared" si="14"/>
        <v xml:space="preserve"> </v>
      </c>
      <c r="AA62" s="63"/>
      <c r="AB62" s="23" t="str">
        <f t="shared" si="21"/>
        <v xml:space="preserve"> </v>
      </c>
      <c r="AC62" s="18"/>
      <c r="AD62" s="72"/>
      <c r="AE62" s="72"/>
    </row>
    <row r="63" spans="1:31" x14ac:dyDescent="0.35">
      <c r="A63" s="15"/>
      <c r="B63" s="5">
        <v>45</v>
      </c>
      <c r="C63" s="7"/>
      <c r="D63" s="10" t="s">
        <v>19</v>
      </c>
      <c r="E63" s="8" t="str">
        <f>IFERROR(IF(OR(D63="LED",D63="Halogéneo",D63="Incandescente"),0,VLOOKUP($D63,'aux validação'!$F$13:$K$86,2,FALSE))," ")</f>
        <v xml:space="preserve"> </v>
      </c>
      <c r="F63" s="27"/>
      <c r="G63" s="5" t="str">
        <f>IFERROR(IF(OR(D63="LED",D63="Halogéneo",D63="Incandescente"),0,VLOOKUP($D63,'aux validação'!$F$13:$K$86,5,FALSE))," ")</f>
        <v xml:space="preserve"> </v>
      </c>
      <c r="H63" s="27">
        <f t="shared" si="8"/>
        <v>0</v>
      </c>
      <c r="I63" s="27"/>
      <c r="J63" s="26" t="str">
        <f t="shared" si="9"/>
        <v xml:space="preserve"> </v>
      </c>
      <c r="K63" s="25"/>
      <c r="L63" s="89" t="str">
        <f t="shared" si="16"/>
        <v xml:space="preserve"> </v>
      </c>
      <c r="M63" s="25"/>
      <c r="N63" s="44" t="str">
        <f t="shared" si="17"/>
        <v xml:space="preserve"> </v>
      </c>
      <c r="O63" s="95" t="str">
        <f t="shared" si="18"/>
        <v xml:space="preserve"> </v>
      </c>
      <c r="P63" s="48" t="str">
        <f t="shared" si="19"/>
        <v/>
      </c>
      <c r="Q63" s="34"/>
      <c r="R63" s="110"/>
      <c r="S63" s="69" t="str">
        <f t="shared" si="10"/>
        <v/>
      </c>
      <c r="T63" s="25"/>
      <c r="U63" s="91" t="str">
        <f t="shared" si="11"/>
        <v xml:space="preserve"> </v>
      </c>
      <c r="V63" s="79" t="str">
        <f t="shared" si="12"/>
        <v/>
      </c>
      <c r="W63" s="44" t="str">
        <f t="shared" si="13"/>
        <v/>
      </c>
      <c r="X63" s="95" t="str">
        <f t="shared" si="20"/>
        <v xml:space="preserve"> </v>
      </c>
      <c r="Y63" s="61" t="str">
        <f t="shared" si="15"/>
        <v xml:space="preserve"> </v>
      </c>
      <c r="Z63" s="62" t="str">
        <f t="shared" si="14"/>
        <v xml:space="preserve"> </v>
      </c>
      <c r="AA63" s="63"/>
      <c r="AB63" s="23" t="str">
        <f t="shared" si="21"/>
        <v xml:space="preserve"> </v>
      </c>
      <c r="AC63" s="18"/>
      <c r="AD63" s="72"/>
      <c r="AE63" s="72"/>
    </row>
    <row r="64" spans="1:31" x14ac:dyDescent="0.35">
      <c r="A64" s="15"/>
      <c r="B64" s="5">
        <v>46</v>
      </c>
      <c r="C64" s="7"/>
      <c r="D64" s="10" t="s">
        <v>19</v>
      </c>
      <c r="E64" s="8" t="str">
        <f>IFERROR(IF(OR(D64="LED",D64="Halogéneo",D64="Incandescente"),0,VLOOKUP($D64,'aux validação'!$F$13:$K$86,2,FALSE))," ")</f>
        <v xml:space="preserve"> </v>
      </c>
      <c r="F64" s="27"/>
      <c r="G64" s="5" t="str">
        <f>IFERROR(IF(OR(D64="LED",D64="Halogéneo",D64="Incandescente"),0,VLOOKUP($D64,'aux validação'!$F$13:$K$86,5,FALSE))," ")</f>
        <v xml:space="preserve"> </v>
      </c>
      <c r="H64" s="27">
        <f t="shared" si="8"/>
        <v>0</v>
      </c>
      <c r="I64" s="27"/>
      <c r="J64" s="26" t="str">
        <f t="shared" si="9"/>
        <v xml:space="preserve"> </v>
      </c>
      <c r="K64" s="25"/>
      <c r="L64" s="89" t="str">
        <f t="shared" si="16"/>
        <v xml:space="preserve"> </v>
      </c>
      <c r="M64" s="25"/>
      <c r="N64" s="44" t="str">
        <f t="shared" si="17"/>
        <v xml:space="preserve"> </v>
      </c>
      <c r="O64" s="95" t="str">
        <f t="shared" si="18"/>
        <v xml:space="preserve"> </v>
      </c>
      <c r="P64" s="48" t="str">
        <f t="shared" si="19"/>
        <v/>
      </c>
      <c r="Q64" s="34"/>
      <c r="R64" s="110"/>
      <c r="S64" s="69" t="str">
        <f t="shared" si="10"/>
        <v/>
      </c>
      <c r="T64" s="25"/>
      <c r="U64" s="91" t="str">
        <f t="shared" si="11"/>
        <v xml:space="preserve"> </v>
      </c>
      <c r="V64" s="79" t="str">
        <f t="shared" si="12"/>
        <v/>
      </c>
      <c r="W64" s="44" t="str">
        <f t="shared" si="13"/>
        <v/>
      </c>
      <c r="X64" s="95" t="str">
        <f t="shared" si="20"/>
        <v xml:space="preserve"> </v>
      </c>
      <c r="Y64" s="61" t="str">
        <f t="shared" si="15"/>
        <v xml:space="preserve"> </v>
      </c>
      <c r="Z64" s="62" t="str">
        <f t="shared" si="14"/>
        <v xml:space="preserve"> </v>
      </c>
      <c r="AA64" s="63"/>
      <c r="AB64" s="23" t="str">
        <f t="shared" si="21"/>
        <v xml:space="preserve"> </v>
      </c>
      <c r="AC64" s="18"/>
      <c r="AD64" s="72"/>
      <c r="AE64" s="72"/>
    </row>
    <row r="65" spans="1:31" x14ac:dyDescent="0.35">
      <c r="A65" s="15"/>
      <c r="B65" s="5">
        <v>47</v>
      </c>
      <c r="C65" s="7"/>
      <c r="D65" s="10" t="s">
        <v>19</v>
      </c>
      <c r="E65" s="8" t="str">
        <f>IFERROR(IF(OR(D65="LED",D65="Halogéneo",D65="Incandescente"),0,VLOOKUP($D65,'aux validação'!$F$13:$K$86,2,FALSE))," ")</f>
        <v xml:space="preserve"> </v>
      </c>
      <c r="F65" s="27"/>
      <c r="G65" s="5" t="str">
        <f>IFERROR(IF(OR(D65="LED",D65="Halogéneo",D65="Incandescente"),0,VLOOKUP($D65,'aux validação'!$F$13:$K$86,5,FALSE))," ")</f>
        <v xml:space="preserve"> </v>
      </c>
      <c r="H65" s="27">
        <f t="shared" si="8"/>
        <v>0</v>
      </c>
      <c r="I65" s="27"/>
      <c r="J65" s="26" t="str">
        <f t="shared" si="9"/>
        <v xml:space="preserve"> </v>
      </c>
      <c r="K65" s="25"/>
      <c r="L65" s="89" t="str">
        <f t="shared" si="16"/>
        <v xml:space="preserve"> </v>
      </c>
      <c r="M65" s="25"/>
      <c r="N65" s="44" t="str">
        <f t="shared" si="17"/>
        <v xml:space="preserve"> </v>
      </c>
      <c r="O65" s="95" t="str">
        <f t="shared" si="18"/>
        <v xml:space="preserve"> </v>
      </c>
      <c r="P65" s="48" t="str">
        <f t="shared" si="19"/>
        <v/>
      </c>
      <c r="Q65" s="34"/>
      <c r="R65" s="110"/>
      <c r="S65" s="69" t="str">
        <f t="shared" si="10"/>
        <v/>
      </c>
      <c r="T65" s="25"/>
      <c r="U65" s="91" t="str">
        <f t="shared" si="11"/>
        <v xml:space="preserve"> </v>
      </c>
      <c r="V65" s="79" t="str">
        <f t="shared" si="12"/>
        <v/>
      </c>
      <c r="W65" s="44" t="str">
        <f t="shared" si="13"/>
        <v/>
      </c>
      <c r="X65" s="95" t="str">
        <f t="shared" si="20"/>
        <v xml:space="preserve"> </v>
      </c>
      <c r="Y65" s="61" t="str">
        <f t="shared" si="15"/>
        <v xml:space="preserve"> </v>
      </c>
      <c r="Z65" s="62" t="str">
        <f t="shared" si="14"/>
        <v xml:space="preserve"> </v>
      </c>
      <c r="AA65" s="63"/>
      <c r="AB65" s="23" t="str">
        <f t="shared" si="21"/>
        <v xml:space="preserve"> </v>
      </c>
      <c r="AC65" s="18"/>
      <c r="AD65" s="72"/>
      <c r="AE65" s="72"/>
    </row>
    <row r="66" spans="1:31" x14ac:dyDescent="0.35">
      <c r="A66" s="15"/>
      <c r="B66" s="5">
        <v>48</v>
      </c>
      <c r="C66" s="7"/>
      <c r="D66" s="10" t="s">
        <v>19</v>
      </c>
      <c r="E66" s="8" t="str">
        <f>IFERROR(IF(OR(D66="LED",D66="Halogéneo",D66="Incandescente"),0,VLOOKUP($D66,'aux validação'!$F$13:$K$86,2,FALSE))," ")</f>
        <v xml:space="preserve"> </v>
      </c>
      <c r="F66" s="27"/>
      <c r="G66" s="5" t="str">
        <f>IFERROR(IF(OR(D66="LED",D66="Halogéneo",D66="Incandescente"),0,VLOOKUP($D66,'aux validação'!$F$13:$K$86,5,FALSE))," ")</f>
        <v xml:space="preserve"> </v>
      </c>
      <c r="H66" s="27">
        <f t="shared" si="8"/>
        <v>0</v>
      </c>
      <c r="I66" s="27"/>
      <c r="J66" s="26" t="str">
        <f t="shared" si="9"/>
        <v xml:space="preserve"> </v>
      </c>
      <c r="K66" s="25"/>
      <c r="L66" s="89" t="str">
        <f t="shared" si="16"/>
        <v xml:space="preserve"> </v>
      </c>
      <c r="M66" s="25"/>
      <c r="N66" s="44" t="str">
        <f t="shared" si="17"/>
        <v xml:space="preserve"> </v>
      </c>
      <c r="O66" s="95" t="str">
        <f t="shared" si="18"/>
        <v xml:space="preserve"> </v>
      </c>
      <c r="P66" s="48" t="str">
        <f t="shared" si="19"/>
        <v/>
      </c>
      <c r="Q66" s="34"/>
      <c r="R66" s="110"/>
      <c r="S66" s="69" t="str">
        <f t="shared" si="10"/>
        <v/>
      </c>
      <c r="T66" s="25"/>
      <c r="U66" s="91" t="str">
        <f t="shared" si="11"/>
        <v xml:space="preserve"> </v>
      </c>
      <c r="V66" s="79" t="str">
        <f t="shared" si="12"/>
        <v/>
      </c>
      <c r="W66" s="44" t="str">
        <f t="shared" si="13"/>
        <v/>
      </c>
      <c r="X66" s="95" t="str">
        <f t="shared" si="20"/>
        <v xml:space="preserve"> </v>
      </c>
      <c r="Y66" s="61" t="str">
        <f t="shared" si="15"/>
        <v xml:space="preserve"> </v>
      </c>
      <c r="Z66" s="62" t="str">
        <f t="shared" si="14"/>
        <v xml:space="preserve"> </v>
      </c>
      <c r="AA66" s="63"/>
      <c r="AB66" s="23" t="str">
        <f t="shared" si="21"/>
        <v xml:space="preserve"> </v>
      </c>
      <c r="AC66" s="18"/>
      <c r="AD66" s="72"/>
      <c r="AE66" s="72"/>
    </row>
    <row r="67" spans="1:31" x14ac:dyDescent="0.35">
      <c r="A67" s="15"/>
      <c r="B67" s="5">
        <v>49</v>
      </c>
      <c r="C67" s="7"/>
      <c r="D67" s="10" t="s">
        <v>19</v>
      </c>
      <c r="E67" s="8" t="str">
        <f>IFERROR(IF(OR(D67="LED",D67="Halogéneo",D67="Incandescente"),0,VLOOKUP($D67,'aux validação'!$F$13:$K$86,2,FALSE))," ")</f>
        <v xml:space="preserve"> </v>
      </c>
      <c r="F67" s="27"/>
      <c r="G67" s="5" t="str">
        <f>IFERROR(IF(OR(D67="LED",D67="Halogéneo",D67="Incandescente"),0,VLOOKUP($D67,'aux validação'!$F$13:$K$86,5,FALSE))," ")</f>
        <v xml:space="preserve"> </v>
      </c>
      <c r="H67" s="27">
        <f t="shared" si="8"/>
        <v>0</v>
      </c>
      <c r="I67" s="27"/>
      <c r="J67" s="26" t="str">
        <f t="shared" si="9"/>
        <v xml:space="preserve"> </v>
      </c>
      <c r="K67" s="25"/>
      <c r="L67" s="89" t="str">
        <f t="shared" si="16"/>
        <v xml:space="preserve"> </v>
      </c>
      <c r="M67" s="25"/>
      <c r="N67" s="44" t="str">
        <f t="shared" si="17"/>
        <v xml:space="preserve"> </v>
      </c>
      <c r="O67" s="95" t="str">
        <f t="shared" si="18"/>
        <v xml:space="preserve"> </v>
      </c>
      <c r="P67" s="48" t="str">
        <f t="shared" si="19"/>
        <v/>
      </c>
      <c r="Q67" s="34"/>
      <c r="R67" s="110"/>
      <c r="S67" s="69" t="str">
        <f t="shared" si="10"/>
        <v/>
      </c>
      <c r="T67" s="25"/>
      <c r="U67" s="91" t="str">
        <f t="shared" si="11"/>
        <v xml:space="preserve"> </v>
      </c>
      <c r="V67" s="79" t="str">
        <f t="shared" si="12"/>
        <v/>
      </c>
      <c r="W67" s="44" t="str">
        <f t="shared" si="13"/>
        <v/>
      </c>
      <c r="X67" s="95" t="str">
        <f t="shared" si="20"/>
        <v xml:space="preserve"> </v>
      </c>
      <c r="Y67" s="61" t="str">
        <f t="shared" si="15"/>
        <v xml:space="preserve"> </v>
      </c>
      <c r="Z67" s="62" t="str">
        <f t="shared" si="14"/>
        <v xml:space="preserve"> </v>
      </c>
      <c r="AA67" s="63"/>
      <c r="AB67" s="23" t="str">
        <f t="shared" si="21"/>
        <v xml:space="preserve"> </v>
      </c>
      <c r="AC67" s="18"/>
      <c r="AD67" s="72"/>
      <c r="AE67" s="72"/>
    </row>
    <row r="68" spans="1:31" x14ac:dyDescent="0.35">
      <c r="A68" s="15"/>
      <c r="B68" s="5">
        <v>50</v>
      </c>
      <c r="C68" s="7"/>
      <c r="D68" s="10" t="s">
        <v>19</v>
      </c>
      <c r="E68" s="8" t="str">
        <f>IFERROR(IF(OR(D68="LED",D68="Halogéneo",D68="Incandescente"),0,VLOOKUP($D68,'aux validação'!$F$13:$K$86,2,FALSE))," ")</f>
        <v xml:space="preserve"> </v>
      </c>
      <c r="F68" s="27"/>
      <c r="G68" s="5" t="str">
        <f>IFERROR(IF(OR(D68="LED",D68="Halogéneo",D68="Incandescente"),0,VLOOKUP($D68,'aux validação'!$F$13:$K$86,5,FALSE))," ")</f>
        <v xml:space="preserve"> </v>
      </c>
      <c r="H68" s="27">
        <f t="shared" si="8"/>
        <v>0</v>
      </c>
      <c r="I68" s="27"/>
      <c r="J68" s="26" t="str">
        <f t="shared" si="9"/>
        <v xml:space="preserve"> </v>
      </c>
      <c r="K68" s="25"/>
      <c r="L68" s="89" t="str">
        <f t="shared" si="16"/>
        <v xml:space="preserve"> </v>
      </c>
      <c r="M68" s="25"/>
      <c r="N68" s="44" t="str">
        <f t="shared" si="17"/>
        <v xml:space="preserve"> </v>
      </c>
      <c r="O68" s="95" t="str">
        <f t="shared" si="18"/>
        <v xml:space="preserve"> </v>
      </c>
      <c r="P68" s="48" t="str">
        <f t="shared" si="19"/>
        <v/>
      </c>
      <c r="Q68" s="34"/>
      <c r="R68" s="110"/>
      <c r="S68" s="69" t="str">
        <f t="shared" si="10"/>
        <v/>
      </c>
      <c r="T68" s="25"/>
      <c r="U68" s="91" t="str">
        <f t="shared" si="11"/>
        <v xml:space="preserve"> </v>
      </c>
      <c r="V68" s="79" t="str">
        <f t="shared" si="12"/>
        <v/>
      </c>
      <c r="W68" s="44" t="str">
        <f t="shared" si="13"/>
        <v/>
      </c>
      <c r="X68" s="95" t="str">
        <f t="shared" si="20"/>
        <v xml:space="preserve"> </v>
      </c>
      <c r="Y68" s="61" t="str">
        <f t="shared" si="15"/>
        <v xml:space="preserve"> </v>
      </c>
      <c r="Z68" s="62" t="str">
        <f t="shared" si="14"/>
        <v xml:space="preserve"> </v>
      </c>
      <c r="AA68" s="63"/>
      <c r="AB68" s="23" t="str">
        <f t="shared" si="21"/>
        <v xml:space="preserve"> </v>
      </c>
      <c r="AC68" s="18"/>
      <c r="AD68" s="72"/>
      <c r="AE68" s="72"/>
    </row>
    <row r="69" spans="1:31" x14ac:dyDescent="0.35">
      <c r="A69" s="15"/>
      <c r="B69" s="5">
        <v>51</v>
      </c>
      <c r="C69" s="7"/>
      <c r="D69" s="10" t="s">
        <v>19</v>
      </c>
      <c r="E69" s="8" t="str">
        <f>IFERROR(IF(OR(D69="LED",D69="Halogéneo",D69="Incandescente"),0,VLOOKUP($D69,'aux validação'!$F$13:$K$86,2,FALSE))," ")</f>
        <v xml:space="preserve"> </v>
      </c>
      <c r="F69" s="27"/>
      <c r="G69" s="5" t="str">
        <f>IFERROR(IF(OR(D69="LED",D69="Halogéneo",D69="Incandescente"),0,VLOOKUP($D69,'aux validação'!$F$13:$K$86,5,FALSE))," ")</f>
        <v xml:space="preserve"> </v>
      </c>
      <c r="H69" s="27">
        <f t="shared" si="8"/>
        <v>0</v>
      </c>
      <c r="I69" s="27"/>
      <c r="J69" s="26" t="str">
        <f t="shared" si="9"/>
        <v xml:space="preserve"> </v>
      </c>
      <c r="K69" s="25"/>
      <c r="L69" s="89" t="str">
        <f t="shared" si="16"/>
        <v xml:space="preserve"> </v>
      </c>
      <c r="M69" s="25"/>
      <c r="N69" s="44" t="str">
        <f t="shared" si="17"/>
        <v xml:space="preserve"> </v>
      </c>
      <c r="O69" s="95" t="str">
        <f t="shared" si="18"/>
        <v xml:space="preserve"> </v>
      </c>
      <c r="P69" s="48" t="str">
        <f t="shared" si="19"/>
        <v/>
      </c>
      <c r="Q69" s="34"/>
      <c r="R69" s="110"/>
      <c r="S69" s="69" t="str">
        <f t="shared" si="10"/>
        <v/>
      </c>
      <c r="T69" s="25"/>
      <c r="U69" s="91" t="str">
        <f t="shared" si="11"/>
        <v xml:space="preserve"> </v>
      </c>
      <c r="V69" s="79" t="str">
        <f t="shared" si="12"/>
        <v/>
      </c>
      <c r="W69" s="44" t="str">
        <f t="shared" si="13"/>
        <v/>
      </c>
      <c r="X69" s="95" t="str">
        <f t="shared" si="20"/>
        <v xml:space="preserve"> </v>
      </c>
      <c r="Y69" s="61" t="str">
        <f t="shared" si="15"/>
        <v xml:space="preserve"> </v>
      </c>
      <c r="Z69" s="62" t="str">
        <f t="shared" si="14"/>
        <v xml:space="preserve"> </v>
      </c>
      <c r="AA69" s="63"/>
      <c r="AB69" s="23" t="str">
        <f t="shared" si="21"/>
        <v xml:space="preserve"> </v>
      </c>
      <c r="AC69" s="18"/>
      <c r="AD69" s="72"/>
      <c r="AE69" s="72"/>
    </row>
    <row r="70" spans="1:31" x14ac:dyDescent="0.35">
      <c r="A70" s="15"/>
      <c r="B70" s="5">
        <v>52</v>
      </c>
      <c r="C70" s="7"/>
      <c r="D70" s="10" t="s">
        <v>19</v>
      </c>
      <c r="E70" s="8" t="str">
        <f>IFERROR(IF(OR(D70="LED",D70="Halogéneo",D70="Incandescente"),0,VLOOKUP($D70,'aux validação'!$F$13:$K$86,2,FALSE))," ")</f>
        <v xml:space="preserve"> </v>
      </c>
      <c r="F70" s="27"/>
      <c r="G70" s="5" t="str">
        <f>IFERROR(IF(OR(D70="LED",D70="Halogéneo",D70="Incandescente"),0,VLOOKUP($D70,'aux validação'!$F$13:$K$86,5,FALSE))," ")</f>
        <v xml:space="preserve"> </v>
      </c>
      <c r="H70" s="27">
        <f t="shared" si="8"/>
        <v>0</v>
      </c>
      <c r="I70" s="27"/>
      <c r="J70" s="26" t="str">
        <f t="shared" si="9"/>
        <v xml:space="preserve"> </v>
      </c>
      <c r="K70" s="25"/>
      <c r="L70" s="89" t="str">
        <f t="shared" si="16"/>
        <v xml:space="preserve"> </v>
      </c>
      <c r="M70" s="25"/>
      <c r="N70" s="44" t="str">
        <f t="shared" si="17"/>
        <v xml:space="preserve"> </v>
      </c>
      <c r="O70" s="95" t="str">
        <f t="shared" si="18"/>
        <v xml:space="preserve"> </v>
      </c>
      <c r="P70" s="48" t="str">
        <f t="shared" si="19"/>
        <v/>
      </c>
      <c r="Q70" s="34"/>
      <c r="R70" s="110"/>
      <c r="S70" s="69" t="str">
        <f t="shared" si="10"/>
        <v/>
      </c>
      <c r="T70" s="25"/>
      <c r="U70" s="91" t="str">
        <f t="shared" si="11"/>
        <v xml:space="preserve"> </v>
      </c>
      <c r="V70" s="79" t="str">
        <f t="shared" si="12"/>
        <v/>
      </c>
      <c r="W70" s="44" t="str">
        <f t="shared" si="13"/>
        <v/>
      </c>
      <c r="X70" s="95" t="str">
        <f t="shared" si="20"/>
        <v xml:space="preserve"> </v>
      </c>
      <c r="Y70" s="61" t="str">
        <f t="shared" si="15"/>
        <v xml:space="preserve"> </v>
      </c>
      <c r="Z70" s="62" t="str">
        <f t="shared" si="14"/>
        <v xml:space="preserve"> </v>
      </c>
      <c r="AA70" s="63"/>
      <c r="AB70" s="23" t="str">
        <f t="shared" si="21"/>
        <v xml:space="preserve"> </v>
      </c>
      <c r="AC70" s="18"/>
      <c r="AD70" s="72"/>
      <c r="AE70" s="72"/>
    </row>
    <row r="71" spans="1:31" x14ac:dyDescent="0.35">
      <c r="A71" s="15"/>
      <c r="B71" s="5">
        <v>53</v>
      </c>
      <c r="C71" s="7"/>
      <c r="D71" s="10" t="s">
        <v>19</v>
      </c>
      <c r="E71" s="8" t="str">
        <f>IFERROR(IF(OR(D71="LED",D71="Halogéneo",D71="Incandescente"),0,VLOOKUP($D71,'aux validação'!$F$13:$K$86,2,FALSE))," ")</f>
        <v xml:space="preserve"> </v>
      </c>
      <c r="F71" s="27"/>
      <c r="G71" s="5" t="str">
        <f>IFERROR(IF(OR(D71="LED",D71="Halogéneo",D71="Incandescente"),0,VLOOKUP($D71,'aux validação'!$F$13:$K$86,5,FALSE))," ")</f>
        <v xml:space="preserve"> </v>
      </c>
      <c r="H71" s="27">
        <f t="shared" si="8"/>
        <v>0</v>
      </c>
      <c r="I71" s="27"/>
      <c r="J71" s="26" t="str">
        <f t="shared" si="9"/>
        <v xml:space="preserve"> </v>
      </c>
      <c r="K71" s="25"/>
      <c r="L71" s="89" t="str">
        <f t="shared" si="16"/>
        <v xml:space="preserve"> </v>
      </c>
      <c r="M71" s="25"/>
      <c r="N71" s="44" t="str">
        <f t="shared" si="17"/>
        <v xml:space="preserve"> </v>
      </c>
      <c r="O71" s="95" t="str">
        <f t="shared" si="18"/>
        <v xml:space="preserve"> </v>
      </c>
      <c r="P71" s="48" t="str">
        <f t="shared" si="19"/>
        <v/>
      </c>
      <c r="Q71" s="34"/>
      <c r="R71" s="110"/>
      <c r="S71" s="69" t="str">
        <f t="shared" si="10"/>
        <v/>
      </c>
      <c r="T71" s="25"/>
      <c r="U71" s="91" t="str">
        <f t="shared" si="11"/>
        <v xml:space="preserve"> </v>
      </c>
      <c r="V71" s="79" t="str">
        <f t="shared" si="12"/>
        <v/>
      </c>
      <c r="W71" s="44" t="str">
        <f t="shared" si="13"/>
        <v/>
      </c>
      <c r="X71" s="95" t="str">
        <f t="shared" si="20"/>
        <v xml:space="preserve"> </v>
      </c>
      <c r="Y71" s="61" t="str">
        <f t="shared" si="15"/>
        <v xml:space="preserve"> </v>
      </c>
      <c r="Z71" s="62" t="str">
        <f t="shared" si="14"/>
        <v xml:space="preserve"> </v>
      </c>
      <c r="AA71" s="63"/>
      <c r="AB71" s="23" t="str">
        <f t="shared" si="21"/>
        <v xml:space="preserve"> </v>
      </c>
      <c r="AC71" s="18"/>
      <c r="AD71" s="72"/>
      <c r="AE71" s="72"/>
    </row>
    <row r="72" spans="1:31" x14ac:dyDescent="0.35">
      <c r="A72" s="15"/>
      <c r="B72" s="5">
        <v>54</v>
      </c>
      <c r="C72" s="7"/>
      <c r="D72" s="10" t="s">
        <v>19</v>
      </c>
      <c r="E72" s="8" t="str">
        <f>IFERROR(IF(OR(D72="LED",D72="Halogéneo",D72="Incandescente"),0,VLOOKUP($D72,'aux validação'!$F$13:$K$86,2,FALSE))," ")</f>
        <v xml:space="preserve"> </v>
      </c>
      <c r="F72" s="27"/>
      <c r="G72" s="5" t="str">
        <f>IFERROR(IF(OR(D72="LED",D72="Halogéneo",D72="Incandescente"),0,VLOOKUP($D72,'aux validação'!$F$13:$K$86,5,FALSE))," ")</f>
        <v xml:space="preserve"> </v>
      </c>
      <c r="H72" s="27">
        <f t="shared" si="8"/>
        <v>0</v>
      </c>
      <c r="I72" s="27"/>
      <c r="J72" s="26" t="str">
        <f t="shared" si="9"/>
        <v xml:space="preserve"> </v>
      </c>
      <c r="K72" s="25"/>
      <c r="L72" s="89" t="str">
        <f t="shared" si="16"/>
        <v xml:space="preserve"> </v>
      </c>
      <c r="M72" s="25"/>
      <c r="N72" s="44" t="str">
        <f t="shared" si="17"/>
        <v xml:space="preserve"> </v>
      </c>
      <c r="O72" s="95" t="str">
        <f t="shared" si="18"/>
        <v xml:space="preserve"> </v>
      </c>
      <c r="P72" s="48" t="str">
        <f t="shared" si="19"/>
        <v/>
      </c>
      <c r="Q72" s="34"/>
      <c r="R72" s="110"/>
      <c r="S72" s="69" t="str">
        <f t="shared" si="10"/>
        <v/>
      </c>
      <c r="T72" s="25"/>
      <c r="U72" s="91" t="str">
        <f t="shared" si="11"/>
        <v xml:space="preserve"> </v>
      </c>
      <c r="V72" s="79" t="str">
        <f t="shared" si="12"/>
        <v/>
      </c>
      <c r="W72" s="44" t="str">
        <f t="shared" si="13"/>
        <v/>
      </c>
      <c r="X72" s="95" t="str">
        <f t="shared" si="20"/>
        <v xml:space="preserve"> </v>
      </c>
      <c r="Y72" s="61" t="str">
        <f t="shared" si="15"/>
        <v xml:space="preserve"> </v>
      </c>
      <c r="Z72" s="62" t="str">
        <f t="shared" si="14"/>
        <v xml:space="preserve"> </v>
      </c>
      <c r="AA72" s="63"/>
      <c r="AB72" s="23" t="str">
        <f t="shared" si="21"/>
        <v xml:space="preserve"> </v>
      </c>
      <c r="AC72" s="18"/>
      <c r="AD72" s="72"/>
      <c r="AE72" s="72"/>
    </row>
    <row r="73" spans="1:31" x14ac:dyDescent="0.35">
      <c r="A73" s="15"/>
      <c r="B73" s="5">
        <v>55</v>
      </c>
      <c r="C73" s="7"/>
      <c r="D73" s="10" t="s">
        <v>19</v>
      </c>
      <c r="E73" s="8" t="str">
        <f>IFERROR(IF(OR(D73="LED",D73="Halogéneo",D73="Incandescente"),0,VLOOKUP($D73,'aux validação'!$F$13:$K$86,2,FALSE))," ")</f>
        <v xml:space="preserve"> </v>
      </c>
      <c r="F73" s="27"/>
      <c r="G73" s="5" t="str">
        <f>IFERROR(IF(OR(D73="LED",D73="Halogéneo",D73="Incandescente"),0,VLOOKUP($D73,'aux validação'!$F$13:$K$86,5,FALSE))," ")</f>
        <v xml:space="preserve"> </v>
      </c>
      <c r="H73" s="27">
        <f t="shared" si="8"/>
        <v>0</v>
      </c>
      <c r="I73" s="27"/>
      <c r="J73" s="26" t="str">
        <f t="shared" si="9"/>
        <v xml:space="preserve"> </v>
      </c>
      <c r="K73" s="25"/>
      <c r="L73" s="89" t="str">
        <f t="shared" si="16"/>
        <v xml:space="preserve"> </v>
      </c>
      <c r="M73" s="25"/>
      <c r="N73" s="44" t="str">
        <f t="shared" si="17"/>
        <v xml:space="preserve"> </v>
      </c>
      <c r="O73" s="95" t="str">
        <f t="shared" si="18"/>
        <v xml:space="preserve"> </v>
      </c>
      <c r="P73" s="48" t="str">
        <f t="shared" si="19"/>
        <v/>
      </c>
      <c r="Q73" s="34"/>
      <c r="R73" s="110"/>
      <c r="S73" s="69" t="str">
        <f t="shared" si="10"/>
        <v/>
      </c>
      <c r="T73" s="25"/>
      <c r="U73" s="91" t="str">
        <f t="shared" si="11"/>
        <v xml:space="preserve"> </v>
      </c>
      <c r="V73" s="79" t="str">
        <f t="shared" si="12"/>
        <v/>
      </c>
      <c r="W73" s="44" t="str">
        <f t="shared" si="13"/>
        <v/>
      </c>
      <c r="X73" s="95" t="str">
        <f t="shared" si="20"/>
        <v xml:space="preserve"> </v>
      </c>
      <c r="Y73" s="61" t="str">
        <f t="shared" si="15"/>
        <v xml:space="preserve"> </v>
      </c>
      <c r="Z73" s="62" t="str">
        <f t="shared" si="14"/>
        <v xml:space="preserve"> </v>
      </c>
      <c r="AA73" s="63"/>
      <c r="AB73" s="23" t="str">
        <f t="shared" si="21"/>
        <v xml:space="preserve"> </v>
      </c>
      <c r="AC73" s="18"/>
      <c r="AD73" s="72"/>
      <c r="AE73" s="72"/>
    </row>
    <row r="74" spans="1:31" x14ac:dyDescent="0.35">
      <c r="A74" s="15"/>
      <c r="B74" s="5">
        <v>56</v>
      </c>
      <c r="C74" s="7"/>
      <c r="D74" s="10" t="s">
        <v>19</v>
      </c>
      <c r="E74" s="8" t="str">
        <f>IFERROR(IF(OR(D74="LED",D74="Halogéneo",D74="Incandescente"),0,VLOOKUP($D74,'aux validação'!$F$13:$K$86,2,FALSE))," ")</f>
        <v xml:space="preserve"> </v>
      </c>
      <c r="F74" s="27"/>
      <c r="G74" s="5" t="str">
        <f>IFERROR(IF(OR(D74="LED",D74="Halogéneo",D74="Incandescente"),0,VLOOKUP($D74,'aux validação'!$F$13:$K$86,5,FALSE))," ")</f>
        <v xml:space="preserve"> </v>
      </c>
      <c r="H74" s="27">
        <f t="shared" si="8"/>
        <v>0</v>
      </c>
      <c r="I74" s="27"/>
      <c r="J74" s="26" t="str">
        <f t="shared" si="9"/>
        <v xml:space="preserve"> </v>
      </c>
      <c r="K74" s="25"/>
      <c r="L74" s="89" t="str">
        <f t="shared" si="16"/>
        <v xml:space="preserve"> </v>
      </c>
      <c r="M74" s="25"/>
      <c r="N74" s="44" t="str">
        <f t="shared" si="17"/>
        <v xml:space="preserve"> </v>
      </c>
      <c r="O74" s="95" t="str">
        <f t="shared" si="18"/>
        <v xml:space="preserve"> </v>
      </c>
      <c r="P74" s="48" t="str">
        <f t="shared" si="19"/>
        <v/>
      </c>
      <c r="Q74" s="34"/>
      <c r="R74" s="110"/>
      <c r="S74" s="69" t="str">
        <f t="shared" si="10"/>
        <v/>
      </c>
      <c r="T74" s="25"/>
      <c r="U74" s="91" t="str">
        <f t="shared" si="11"/>
        <v xml:space="preserve"> </v>
      </c>
      <c r="V74" s="79" t="str">
        <f t="shared" si="12"/>
        <v/>
      </c>
      <c r="W74" s="44" t="str">
        <f t="shared" si="13"/>
        <v/>
      </c>
      <c r="X74" s="95" t="str">
        <f t="shared" si="20"/>
        <v xml:space="preserve"> </v>
      </c>
      <c r="Y74" s="61" t="str">
        <f t="shared" si="15"/>
        <v xml:space="preserve"> </v>
      </c>
      <c r="Z74" s="62" t="str">
        <f t="shared" si="14"/>
        <v xml:space="preserve"> </v>
      </c>
      <c r="AA74" s="63"/>
      <c r="AB74" s="23" t="str">
        <f t="shared" si="21"/>
        <v xml:space="preserve"> </v>
      </c>
      <c r="AC74" s="18"/>
      <c r="AD74" s="72"/>
      <c r="AE74" s="72"/>
    </row>
    <row r="75" spans="1:31" x14ac:dyDescent="0.35">
      <c r="A75" s="15"/>
      <c r="B75" s="5">
        <v>57</v>
      </c>
      <c r="C75" s="7"/>
      <c r="D75" s="10" t="s">
        <v>19</v>
      </c>
      <c r="E75" s="8" t="str">
        <f>IFERROR(IF(OR(D75="LED",D75="Halogéneo",D75="Incandescente"),0,VLOOKUP($D75,'aux validação'!$F$13:$K$86,2,FALSE))," ")</f>
        <v xml:space="preserve"> </v>
      </c>
      <c r="F75" s="27"/>
      <c r="G75" s="5" t="str">
        <f>IFERROR(IF(OR(D75="LED",D75="Halogéneo",D75="Incandescente"),0,VLOOKUP($D75,'aux validação'!$F$13:$K$86,5,FALSE))," ")</f>
        <v xml:space="preserve"> </v>
      </c>
      <c r="H75" s="27">
        <f t="shared" si="8"/>
        <v>0</v>
      </c>
      <c r="I75" s="27"/>
      <c r="J75" s="26" t="str">
        <f t="shared" si="9"/>
        <v xml:space="preserve"> </v>
      </c>
      <c r="K75" s="25"/>
      <c r="L75" s="89" t="str">
        <f t="shared" si="16"/>
        <v xml:space="preserve"> </v>
      </c>
      <c r="M75" s="25"/>
      <c r="N75" s="44" t="str">
        <f t="shared" si="17"/>
        <v xml:space="preserve"> </v>
      </c>
      <c r="O75" s="95" t="str">
        <f t="shared" si="18"/>
        <v xml:space="preserve"> </v>
      </c>
      <c r="P75" s="48" t="str">
        <f t="shared" si="19"/>
        <v/>
      </c>
      <c r="Q75" s="34"/>
      <c r="R75" s="110"/>
      <c r="S75" s="69" t="str">
        <f t="shared" si="10"/>
        <v/>
      </c>
      <c r="T75" s="25"/>
      <c r="U75" s="91" t="str">
        <f t="shared" si="11"/>
        <v xml:space="preserve"> </v>
      </c>
      <c r="V75" s="79" t="str">
        <f t="shared" si="12"/>
        <v/>
      </c>
      <c r="W75" s="44" t="str">
        <f t="shared" si="13"/>
        <v/>
      </c>
      <c r="X75" s="95" t="str">
        <f t="shared" si="20"/>
        <v xml:space="preserve"> </v>
      </c>
      <c r="Y75" s="61" t="str">
        <f t="shared" si="15"/>
        <v xml:space="preserve"> </v>
      </c>
      <c r="Z75" s="62" t="str">
        <f t="shared" si="14"/>
        <v xml:space="preserve"> </v>
      </c>
      <c r="AA75" s="63"/>
      <c r="AB75" s="23" t="str">
        <f t="shared" si="21"/>
        <v xml:space="preserve"> </v>
      </c>
      <c r="AC75" s="18"/>
      <c r="AD75" s="72"/>
      <c r="AE75" s="72"/>
    </row>
    <row r="76" spans="1:31" x14ac:dyDescent="0.35">
      <c r="A76" s="15"/>
      <c r="B76" s="5">
        <v>58</v>
      </c>
      <c r="C76" s="7"/>
      <c r="D76" s="10" t="s">
        <v>19</v>
      </c>
      <c r="E76" s="8" t="str">
        <f>IFERROR(IF(OR(D76="LED",D76="Halogéneo",D76="Incandescente"),0,VLOOKUP($D76,'aux validação'!$F$13:$K$86,2,FALSE))," ")</f>
        <v xml:space="preserve"> </v>
      </c>
      <c r="F76" s="27"/>
      <c r="G76" s="5" t="str">
        <f>IFERROR(IF(OR(D76="LED",D76="Halogéneo",D76="Incandescente"),0,VLOOKUP($D76,'aux validação'!$F$13:$K$86,5,FALSE))," ")</f>
        <v xml:space="preserve"> </v>
      </c>
      <c r="H76" s="27">
        <f t="shared" si="8"/>
        <v>0</v>
      </c>
      <c r="I76" s="27"/>
      <c r="J76" s="26" t="str">
        <f t="shared" si="9"/>
        <v xml:space="preserve"> </v>
      </c>
      <c r="K76" s="25"/>
      <c r="L76" s="89" t="str">
        <f t="shared" si="16"/>
        <v xml:space="preserve"> </v>
      </c>
      <c r="M76" s="25"/>
      <c r="N76" s="44" t="str">
        <f t="shared" si="17"/>
        <v xml:space="preserve"> </v>
      </c>
      <c r="O76" s="95" t="str">
        <f t="shared" si="18"/>
        <v xml:space="preserve"> </v>
      </c>
      <c r="P76" s="48" t="str">
        <f t="shared" si="19"/>
        <v/>
      </c>
      <c r="Q76" s="34"/>
      <c r="R76" s="110"/>
      <c r="S76" s="69" t="str">
        <f t="shared" si="10"/>
        <v/>
      </c>
      <c r="T76" s="25"/>
      <c r="U76" s="91" t="str">
        <f t="shared" si="11"/>
        <v xml:space="preserve"> </v>
      </c>
      <c r="V76" s="79" t="str">
        <f t="shared" si="12"/>
        <v/>
      </c>
      <c r="W76" s="44" t="str">
        <f t="shared" si="13"/>
        <v/>
      </c>
      <c r="X76" s="95" t="str">
        <f t="shared" si="20"/>
        <v xml:space="preserve"> </v>
      </c>
      <c r="Y76" s="61" t="str">
        <f t="shared" si="15"/>
        <v xml:space="preserve"> </v>
      </c>
      <c r="Z76" s="62" t="str">
        <f t="shared" si="14"/>
        <v xml:space="preserve"> </v>
      </c>
      <c r="AA76" s="63"/>
      <c r="AB76" s="23" t="str">
        <f t="shared" si="21"/>
        <v xml:space="preserve"> </v>
      </c>
      <c r="AC76" s="18"/>
      <c r="AD76" s="72"/>
      <c r="AE76" s="72"/>
    </row>
    <row r="77" spans="1:31" x14ac:dyDescent="0.35">
      <c r="A77" s="15"/>
      <c r="B77" s="5">
        <v>59</v>
      </c>
      <c r="C77" s="7"/>
      <c r="D77" s="10" t="s">
        <v>19</v>
      </c>
      <c r="E77" s="8" t="str">
        <f>IFERROR(IF(OR(D77="LED",D77="Halogéneo",D77="Incandescente"),0,VLOOKUP($D77,'aux validação'!$F$13:$K$86,2,FALSE))," ")</f>
        <v xml:space="preserve"> </v>
      </c>
      <c r="F77" s="27"/>
      <c r="G77" s="5" t="str">
        <f>IFERROR(IF(OR(D77="LED",D77="Halogéneo",D77="Incandescente"),0,VLOOKUP($D77,'aux validação'!$F$13:$K$86,5,FALSE))," ")</f>
        <v xml:space="preserve"> </v>
      </c>
      <c r="H77" s="27">
        <f t="shared" si="8"/>
        <v>0</v>
      </c>
      <c r="I77" s="27"/>
      <c r="J77" s="26" t="str">
        <f t="shared" si="9"/>
        <v xml:space="preserve"> </v>
      </c>
      <c r="K77" s="25"/>
      <c r="L77" s="89" t="str">
        <f t="shared" si="16"/>
        <v xml:space="preserve"> </v>
      </c>
      <c r="M77" s="25"/>
      <c r="N77" s="44" t="str">
        <f t="shared" si="17"/>
        <v xml:space="preserve"> </v>
      </c>
      <c r="O77" s="95" t="str">
        <f t="shared" si="18"/>
        <v xml:space="preserve"> </v>
      </c>
      <c r="P77" s="48" t="str">
        <f t="shared" si="19"/>
        <v/>
      </c>
      <c r="Q77" s="34"/>
      <c r="R77" s="110"/>
      <c r="S77" s="69" t="str">
        <f t="shared" si="10"/>
        <v/>
      </c>
      <c r="T77" s="25"/>
      <c r="U77" s="91" t="str">
        <f t="shared" si="11"/>
        <v xml:space="preserve"> </v>
      </c>
      <c r="V77" s="79" t="str">
        <f t="shared" si="12"/>
        <v/>
      </c>
      <c r="W77" s="44" t="str">
        <f t="shared" si="13"/>
        <v/>
      </c>
      <c r="X77" s="95" t="str">
        <f t="shared" si="20"/>
        <v xml:space="preserve"> </v>
      </c>
      <c r="Y77" s="61" t="str">
        <f t="shared" si="15"/>
        <v xml:space="preserve"> </v>
      </c>
      <c r="Z77" s="62" t="str">
        <f t="shared" si="14"/>
        <v xml:space="preserve"> </v>
      </c>
      <c r="AA77" s="63"/>
      <c r="AB77" s="23" t="str">
        <f t="shared" si="21"/>
        <v xml:space="preserve"> </v>
      </c>
      <c r="AC77" s="18"/>
      <c r="AD77" s="72"/>
      <c r="AE77" s="72"/>
    </row>
    <row r="78" spans="1:31" x14ac:dyDescent="0.35">
      <c r="A78" s="15"/>
      <c r="B78" s="5">
        <v>60</v>
      </c>
      <c r="C78" s="7"/>
      <c r="D78" s="10" t="s">
        <v>19</v>
      </c>
      <c r="E78" s="8" t="str">
        <f>IFERROR(IF(OR(D78="LED",D78="Halogéneo",D78="Incandescente"),0,VLOOKUP($D78,'aux validação'!$F$13:$K$86,2,FALSE))," ")</f>
        <v xml:space="preserve"> </v>
      </c>
      <c r="F78" s="27"/>
      <c r="G78" s="5" t="str">
        <f>IFERROR(IF(OR(D78="LED",D78="Halogéneo",D78="Incandescente"),0,VLOOKUP($D78,'aux validação'!$F$13:$K$86,5,FALSE))," ")</f>
        <v xml:space="preserve"> </v>
      </c>
      <c r="H78" s="27">
        <f t="shared" si="8"/>
        <v>0</v>
      </c>
      <c r="I78" s="27"/>
      <c r="J78" s="26" t="str">
        <f t="shared" si="9"/>
        <v xml:space="preserve"> </v>
      </c>
      <c r="K78" s="25"/>
      <c r="L78" s="89" t="str">
        <f t="shared" si="16"/>
        <v xml:space="preserve"> </v>
      </c>
      <c r="M78" s="25"/>
      <c r="N78" s="44" t="str">
        <f t="shared" si="17"/>
        <v xml:space="preserve"> </v>
      </c>
      <c r="O78" s="95" t="str">
        <f t="shared" si="18"/>
        <v xml:space="preserve"> </v>
      </c>
      <c r="P78" s="48" t="str">
        <f t="shared" si="19"/>
        <v/>
      </c>
      <c r="Q78" s="34"/>
      <c r="R78" s="110"/>
      <c r="S78" s="69" t="str">
        <f t="shared" si="10"/>
        <v/>
      </c>
      <c r="T78" s="25"/>
      <c r="U78" s="91" t="str">
        <f t="shared" si="11"/>
        <v xml:space="preserve"> </v>
      </c>
      <c r="V78" s="79" t="str">
        <f t="shared" si="12"/>
        <v/>
      </c>
      <c r="W78" s="44" t="str">
        <f t="shared" si="13"/>
        <v/>
      </c>
      <c r="X78" s="95" t="str">
        <f t="shared" si="20"/>
        <v xml:space="preserve"> </v>
      </c>
      <c r="Y78" s="61" t="str">
        <f t="shared" si="15"/>
        <v xml:space="preserve"> </v>
      </c>
      <c r="Z78" s="62" t="str">
        <f t="shared" si="14"/>
        <v xml:space="preserve"> </v>
      </c>
      <c r="AA78" s="63"/>
      <c r="AB78" s="23" t="str">
        <f t="shared" si="21"/>
        <v xml:space="preserve"> </v>
      </c>
      <c r="AC78" s="18"/>
      <c r="AD78" s="72"/>
      <c r="AE78" s="72"/>
    </row>
    <row r="79" spans="1:31" x14ac:dyDescent="0.35">
      <c r="A79" s="15"/>
      <c r="B79" s="5">
        <v>61</v>
      </c>
      <c r="C79" s="7"/>
      <c r="D79" s="10" t="s">
        <v>19</v>
      </c>
      <c r="E79" s="8" t="str">
        <f>IFERROR(IF(OR(D79="LED",D79="Halogéneo",D79="Incandescente"),0,VLOOKUP($D79,'aux validação'!$F$13:$K$86,2,FALSE))," ")</f>
        <v xml:space="preserve"> </v>
      </c>
      <c r="F79" s="27"/>
      <c r="G79" s="5" t="str">
        <f>IFERROR(IF(OR(D79="LED",D79="Halogéneo",D79="Incandescente"),0,VLOOKUP($D79,'aux validação'!$F$13:$K$86,5,FALSE))," ")</f>
        <v xml:space="preserve"> </v>
      </c>
      <c r="H79" s="27">
        <f t="shared" si="8"/>
        <v>0</v>
      </c>
      <c r="I79" s="27"/>
      <c r="J79" s="26" t="str">
        <f t="shared" si="9"/>
        <v xml:space="preserve"> </v>
      </c>
      <c r="K79" s="25"/>
      <c r="L79" s="89" t="str">
        <f t="shared" si="16"/>
        <v xml:space="preserve"> </v>
      </c>
      <c r="M79" s="25"/>
      <c r="N79" s="44" t="str">
        <f t="shared" si="17"/>
        <v xml:space="preserve"> </v>
      </c>
      <c r="O79" s="95" t="str">
        <f t="shared" si="18"/>
        <v xml:space="preserve"> </v>
      </c>
      <c r="P79" s="48" t="str">
        <f t="shared" si="19"/>
        <v/>
      </c>
      <c r="Q79" s="34"/>
      <c r="R79" s="110"/>
      <c r="S79" s="69" t="str">
        <f t="shared" si="10"/>
        <v/>
      </c>
      <c r="T79" s="25"/>
      <c r="U79" s="91" t="str">
        <f t="shared" si="11"/>
        <v xml:space="preserve"> </v>
      </c>
      <c r="V79" s="79" t="str">
        <f t="shared" si="12"/>
        <v/>
      </c>
      <c r="W79" s="44" t="str">
        <f t="shared" si="13"/>
        <v/>
      </c>
      <c r="X79" s="95" t="str">
        <f t="shared" si="20"/>
        <v xml:space="preserve"> </v>
      </c>
      <c r="Y79" s="61" t="str">
        <f t="shared" si="15"/>
        <v xml:space="preserve"> </v>
      </c>
      <c r="Z79" s="62" t="str">
        <f t="shared" si="14"/>
        <v xml:space="preserve"> </v>
      </c>
      <c r="AA79" s="63"/>
      <c r="AB79" s="23" t="str">
        <f t="shared" si="21"/>
        <v xml:space="preserve"> </v>
      </c>
      <c r="AC79" s="18"/>
      <c r="AD79" s="72"/>
      <c r="AE79" s="72"/>
    </row>
    <row r="80" spans="1:31" x14ac:dyDescent="0.35">
      <c r="A80" s="15"/>
      <c r="B80" s="5">
        <v>62</v>
      </c>
      <c r="C80" s="7"/>
      <c r="D80" s="10" t="s">
        <v>19</v>
      </c>
      <c r="E80" s="8" t="str">
        <f>IFERROR(IF(OR(D80="LED",D80="Halogéneo",D80="Incandescente"),0,VLOOKUP($D80,'aux validação'!$F$13:$K$86,2,FALSE))," ")</f>
        <v xml:space="preserve"> </v>
      </c>
      <c r="F80" s="27"/>
      <c r="G80" s="5" t="str">
        <f>IFERROR(IF(OR(D80="LED",D80="Halogéneo",D80="Incandescente"),0,VLOOKUP($D80,'aux validação'!$F$13:$K$86,5,FALSE))," ")</f>
        <v xml:space="preserve"> </v>
      </c>
      <c r="H80" s="27">
        <f t="shared" si="8"/>
        <v>0</v>
      </c>
      <c r="I80" s="27"/>
      <c r="J80" s="26" t="str">
        <f t="shared" si="9"/>
        <v xml:space="preserve"> </v>
      </c>
      <c r="K80" s="25"/>
      <c r="L80" s="89" t="str">
        <f t="shared" si="16"/>
        <v xml:space="preserve"> </v>
      </c>
      <c r="M80" s="25"/>
      <c r="N80" s="44" t="str">
        <f t="shared" si="17"/>
        <v xml:space="preserve"> </v>
      </c>
      <c r="O80" s="95" t="str">
        <f t="shared" si="18"/>
        <v xml:space="preserve"> </v>
      </c>
      <c r="P80" s="48" t="str">
        <f t="shared" si="19"/>
        <v/>
      </c>
      <c r="Q80" s="34"/>
      <c r="R80" s="110"/>
      <c r="S80" s="69" t="str">
        <f t="shared" si="10"/>
        <v/>
      </c>
      <c r="T80" s="25"/>
      <c r="U80" s="91" t="str">
        <f t="shared" si="11"/>
        <v xml:space="preserve"> </v>
      </c>
      <c r="V80" s="79" t="str">
        <f t="shared" si="12"/>
        <v/>
      </c>
      <c r="W80" s="44" t="str">
        <f t="shared" si="13"/>
        <v/>
      </c>
      <c r="X80" s="95" t="str">
        <f t="shared" si="20"/>
        <v xml:space="preserve"> </v>
      </c>
      <c r="Y80" s="61" t="str">
        <f t="shared" si="15"/>
        <v xml:space="preserve"> </v>
      </c>
      <c r="Z80" s="62" t="str">
        <f t="shared" si="14"/>
        <v xml:space="preserve"> </v>
      </c>
      <c r="AA80" s="63"/>
      <c r="AB80" s="23" t="str">
        <f t="shared" si="21"/>
        <v xml:space="preserve"> </v>
      </c>
      <c r="AC80" s="18"/>
      <c r="AD80" s="72"/>
      <c r="AE80" s="72"/>
    </row>
    <row r="81" spans="1:31" x14ac:dyDescent="0.35">
      <c r="A81" s="15"/>
      <c r="B81" s="5">
        <v>63</v>
      </c>
      <c r="C81" s="7"/>
      <c r="D81" s="10" t="s">
        <v>19</v>
      </c>
      <c r="E81" s="8" t="str">
        <f>IFERROR(IF(OR(D81="LED",D81="Halogéneo",D81="Incandescente"),0,VLOOKUP($D81,'aux validação'!$F$13:$K$86,2,FALSE))," ")</f>
        <v xml:space="preserve"> </v>
      </c>
      <c r="F81" s="27"/>
      <c r="G81" s="5" t="str">
        <f>IFERROR(IF(OR(D81="LED",D81="Halogéneo",D81="Incandescente"),0,VLOOKUP($D81,'aux validação'!$F$13:$K$86,5,FALSE))," ")</f>
        <v xml:space="preserve"> </v>
      </c>
      <c r="H81" s="27">
        <f t="shared" si="8"/>
        <v>0</v>
      </c>
      <c r="I81" s="27"/>
      <c r="J81" s="26" t="str">
        <f t="shared" si="9"/>
        <v xml:space="preserve"> </v>
      </c>
      <c r="K81" s="25"/>
      <c r="L81" s="89" t="str">
        <f t="shared" si="16"/>
        <v xml:space="preserve"> </v>
      </c>
      <c r="M81" s="25"/>
      <c r="N81" s="44" t="str">
        <f t="shared" si="17"/>
        <v xml:space="preserve"> </v>
      </c>
      <c r="O81" s="95" t="str">
        <f t="shared" si="18"/>
        <v xml:space="preserve"> </v>
      </c>
      <c r="P81" s="48" t="str">
        <f t="shared" si="19"/>
        <v/>
      </c>
      <c r="Q81" s="34"/>
      <c r="R81" s="110"/>
      <c r="S81" s="69" t="str">
        <f t="shared" si="10"/>
        <v/>
      </c>
      <c r="T81" s="25"/>
      <c r="U81" s="91" t="str">
        <f t="shared" si="11"/>
        <v xml:space="preserve"> </v>
      </c>
      <c r="V81" s="79" t="str">
        <f t="shared" si="12"/>
        <v/>
      </c>
      <c r="W81" s="44" t="str">
        <f t="shared" si="13"/>
        <v/>
      </c>
      <c r="X81" s="95" t="str">
        <f t="shared" si="20"/>
        <v xml:space="preserve"> </v>
      </c>
      <c r="Y81" s="61" t="str">
        <f t="shared" si="15"/>
        <v xml:space="preserve"> </v>
      </c>
      <c r="Z81" s="62" t="str">
        <f t="shared" si="14"/>
        <v xml:space="preserve"> </v>
      </c>
      <c r="AA81" s="63"/>
      <c r="AB81" s="23" t="str">
        <f t="shared" si="21"/>
        <v xml:space="preserve"> </v>
      </c>
      <c r="AC81" s="18"/>
      <c r="AD81" s="72"/>
      <c r="AE81" s="72"/>
    </row>
    <row r="82" spans="1:31" x14ac:dyDescent="0.35">
      <c r="A82" s="15"/>
      <c r="B82" s="5">
        <v>64</v>
      </c>
      <c r="C82" s="7"/>
      <c r="D82" s="10" t="s">
        <v>19</v>
      </c>
      <c r="E82" s="8" t="str">
        <f>IFERROR(IF(OR(D82="LED",D82="Halogéneo",D82="Incandescente"),0,VLOOKUP($D82,'aux validação'!$F$13:$K$86,2,FALSE))," ")</f>
        <v xml:space="preserve"> </v>
      </c>
      <c r="F82" s="27"/>
      <c r="G82" s="5" t="str">
        <f>IFERROR(IF(OR(D82="LED",D82="Halogéneo",D82="Incandescente"),0,VLOOKUP($D82,'aux validação'!$F$13:$K$86,5,FALSE))," ")</f>
        <v xml:space="preserve"> </v>
      </c>
      <c r="H82" s="27">
        <f t="shared" si="8"/>
        <v>0</v>
      </c>
      <c r="I82" s="27"/>
      <c r="J82" s="26" t="str">
        <f t="shared" si="9"/>
        <v xml:space="preserve"> </v>
      </c>
      <c r="K82" s="25"/>
      <c r="L82" s="89" t="str">
        <f t="shared" si="16"/>
        <v xml:space="preserve"> </v>
      </c>
      <c r="M82" s="25"/>
      <c r="N82" s="44" t="str">
        <f t="shared" si="17"/>
        <v xml:space="preserve"> </v>
      </c>
      <c r="O82" s="95" t="str">
        <f t="shared" si="18"/>
        <v xml:space="preserve"> </v>
      </c>
      <c r="P82" s="48" t="str">
        <f t="shared" si="19"/>
        <v/>
      </c>
      <c r="Q82" s="34"/>
      <c r="R82" s="110"/>
      <c r="S82" s="69" t="str">
        <f t="shared" si="10"/>
        <v/>
      </c>
      <c r="T82" s="25"/>
      <c r="U82" s="91" t="str">
        <f t="shared" si="11"/>
        <v xml:space="preserve"> </v>
      </c>
      <c r="V82" s="79" t="str">
        <f t="shared" si="12"/>
        <v/>
      </c>
      <c r="W82" s="44" t="str">
        <f t="shared" si="13"/>
        <v/>
      </c>
      <c r="X82" s="95" t="str">
        <f t="shared" si="20"/>
        <v xml:space="preserve"> </v>
      </c>
      <c r="Y82" s="61" t="str">
        <f t="shared" si="15"/>
        <v xml:space="preserve"> </v>
      </c>
      <c r="Z82" s="62" t="str">
        <f t="shared" si="14"/>
        <v xml:space="preserve"> </v>
      </c>
      <c r="AA82" s="63"/>
      <c r="AB82" s="23" t="str">
        <f t="shared" si="21"/>
        <v xml:space="preserve"> </v>
      </c>
      <c r="AC82" s="18"/>
      <c r="AD82" s="72"/>
      <c r="AE82" s="72"/>
    </row>
    <row r="83" spans="1:31" x14ac:dyDescent="0.35">
      <c r="A83" s="15"/>
      <c r="B83" s="5">
        <v>65</v>
      </c>
      <c r="C83" s="7"/>
      <c r="D83" s="10" t="s">
        <v>19</v>
      </c>
      <c r="E83" s="8" t="str">
        <f>IFERROR(IF(OR(D83="LED",D83="Halogéneo",D83="Incandescente"),0,VLOOKUP($D83,'aux validação'!$F$13:$K$86,2,FALSE))," ")</f>
        <v xml:space="preserve"> </v>
      </c>
      <c r="F83" s="27"/>
      <c r="G83" s="5" t="str">
        <f>IFERROR(IF(OR(D83="LED",D83="Halogéneo",D83="Incandescente"),0,VLOOKUP($D83,'aux validação'!$F$13:$K$86,5,FALSE))," ")</f>
        <v xml:space="preserve"> </v>
      </c>
      <c r="H83" s="27">
        <f t="shared" si="8"/>
        <v>0</v>
      </c>
      <c r="I83" s="27"/>
      <c r="J83" s="26" t="str">
        <f t="shared" si="9"/>
        <v xml:space="preserve"> </v>
      </c>
      <c r="K83" s="25"/>
      <c r="L83" s="89" t="str">
        <f t="shared" ref="L83:L114" si="22">IFERROR((J83*K83)/1000," ")</f>
        <v xml:space="preserve"> </v>
      </c>
      <c r="M83" s="25"/>
      <c r="N83" s="44" t="str">
        <f t="shared" ref="N83:N114" si="23">IFERROR(M83*L83," ")</f>
        <v xml:space="preserve"> </v>
      </c>
      <c r="O83" s="95" t="str">
        <f t="shared" ref="O83:O118" si="24">IFERROR($D$14*$N83," ")</f>
        <v xml:space="preserve"> </v>
      </c>
      <c r="P83" s="48" t="str">
        <f t="shared" ref="P83:P119" si="25">IF(D83="Selecione","","LED")</f>
        <v/>
      </c>
      <c r="Q83" s="34"/>
      <c r="R83" s="110"/>
      <c r="S83" s="69" t="str">
        <f t="shared" si="10"/>
        <v/>
      </c>
      <c r="T83" s="25"/>
      <c r="U83" s="91" t="str">
        <f t="shared" si="11"/>
        <v xml:space="preserve"> </v>
      </c>
      <c r="V83" s="79" t="str">
        <f t="shared" si="12"/>
        <v/>
      </c>
      <c r="W83" s="44" t="str">
        <f t="shared" si="13"/>
        <v/>
      </c>
      <c r="X83" s="95" t="str">
        <f t="shared" ref="X83:X118" si="26">IFERROR($D$14*$W83," ")</f>
        <v xml:space="preserve"> </v>
      </c>
      <c r="Y83" s="61" t="str">
        <f t="shared" si="15"/>
        <v xml:space="preserve"> </v>
      </c>
      <c r="Z83" s="62" t="str">
        <f t="shared" si="14"/>
        <v xml:space="preserve"> </v>
      </c>
      <c r="AA83" s="63"/>
      <c r="AB83" s="23" t="str">
        <f t="shared" ref="AB83:AB119" si="27">IFERROR($AA83/$Z83," ")</f>
        <v xml:space="preserve"> </v>
      </c>
      <c r="AC83" s="18"/>
      <c r="AD83" s="72"/>
      <c r="AE83" s="72"/>
    </row>
    <row r="84" spans="1:31" x14ac:dyDescent="0.35">
      <c r="A84" s="15"/>
      <c r="B84" s="5">
        <v>66</v>
      </c>
      <c r="C84" s="7"/>
      <c r="D84" s="10" t="s">
        <v>19</v>
      </c>
      <c r="E84" s="8" t="str">
        <f>IFERROR(IF(OR(D84="LED",D84="Halogéneo",D84="Incandescente"),0,VLOOKUP($D84,'aux validação'!$F$13:$K$86,2,FALSE))," ")</f>
        <v xml:space="preserve"> </v>
      </c>
      <c r="F84" s="27"/>
      <c r="G84" s="5" t="str">
        <f>IFERROR(IF(OR(D84="LED",D84="Halogéneo",D84="Incandescente"),0,VLOOKUP($D84,'aux validação'!$F$13:$K$86,5,FALSE))," ")</f>
        <v xml:space="preserve"> </v>
      </c>
      <c r="H84" s="27">
        <f t="shared" ref="H84:H118" si="28">IFERROR(IF(OR(D84="LED",D84="Halogéneo",D84="Incandescente",D84="FC E14/E27"),0,)," ")</f>
        <v>0</v>
      </c>
      <c r="I84" s="27"/>
      <c r="J84" s="26" t="str">
        <f t="shared" ref="J84:J118" si="29">IFERROR(IF(OR(D84="LED",D84="Halogéneo",D84="Incandescente",D84="FC E14/E27"),(I84+H84)*(E84+F84+G84),(I84+H84)+(E84+F84+G84))," ")</f>
        <v xml:space="preserve"> </v>
      </c>
      <c r="K84" s="25"/>
      <c r="L84" s="89" t="str">
        <f t="shared" si="22"/>
        <v xml:space="preserve"> </v>
      </c>
      <c r="M84" s="25"/>
      <c r="N84" s="44" t="str">
        <f t="shared" si="23"/>
        <v xml:space="preserve"> </v>
      </c>
      <c r="O84" s="95" t="str">
        <f t="shared" si="24"/>
        <v xml:space="preserve"> </v>
      </c>
      <c r="P84" s="48" t="str">
        <f t="shared" si="25"/>
        <v/>
      </c>
      <c r="Q84" s="34"/>
      <c r="R84" s="110"/>
      <c r="S84" s="69" t="str">
        <f t="shared" ref="S84:S118" si="30">IF(Q84="","",IFERROR(R84*Q84," "))</f>
        <v/>
      </c>
      <c r="T84" s="25"/>
      <c r="U84" s="91" t="str">
        <f t="shared" ref="U84:U118" si="31">IFERROR((S84*T84)/1000," ")</f>
        <v xml:space="preserve"> </v>
      </c>
      <c r="V84" s="79" t="str">
        <f t="shared" ref="V84:V118" si="32">IF(M84="","",IFERROR(M84,""))</f>
        <v/>
      </c>
      <c r="W84" s="44" t="str">
        <f t="shared" ref="W84:W118" si="33">IFERROR(U84*V84,"")</f>
        <v/>
      </c>
      <c r="X84" s="95" t="str">
        <f t="shared" si="26"/>
        <v xml:space="preserve"> </v>
      </c>
      <c r="Y84" s="61" t="str">
        <f t="shared" si="15"/>
        <v xml:space="preserve"> </v>
      </c>
      <c r="Z84" s="62" t="str">
        <f t="shared" ref="Z84:Z118" si="34">IFERROR(IF(U84=0,0,$O84-$X84)," ")</f>
        <v xml:space="preserve"> </v>
      </c>
      <c r="AA84" s="63"/>
      <c r="AB84" s="23" t="str">
        <f t="shared" si="27"/>
        <v xml:space="preserve"> </v>
      </c>
      <c r="AC84" s="18"/>
      <c r="AD84" s="72"/>
      <c r="AE84" s="72"/>
    </row>
    <row r="85" spans="1:31" x14ac:dyDescent="0.35">
      <c r="A85" s="15"/>
      <c r="B85" s="5">
        <v>67</v>
      </c>
      <c r="C85" s="7"/>
      <c r="D85" s="10" t="s">
        <v>19</v>
      </c>
      <c r="E85" s="8" t="str">
        <f>IFERROR(IF(OR(D85="LED",D85="Halogéneo",D85="Incandescente"),0,VLOOKUP($D85,'aux validação'!$F$13:$K$86,2,FALSE))," ")</f>
        <v xml:space="preserve"> </v>
      </c>
      <c r="F85" s="27"/>
      <c r="G85" s="5" t="str">
        <f>IFERROR(IF(OR(D85="LED",D85="Halogéneo",D85="Incandescente"),0,VLOOKUP($D85,'aux validação'!$F$13:$K$86,5,FALSE))," ")</f>
        <v xml:space="preserve"> </v>
      </c>
      <c r="H85" s="27">
        <f t="shared" si="28"/>
        <v>0</v>
      </c>
      <c r="I85" s="27"/>
      <c r="J85" s="26" t="str">
        <f t="shared" si="29"/>
        <v xml:space="preserve"> </v>
      </c>
      <c r="K85" s="25"/>
      <c r="L85" s="89" t="str">
        <f t="shared" si="22"/>
        <v xml:space="preserve"> </v>
      </c>
      <c r="M85" s="25"/>
      <c r="N85" s="44" t="str">
        <f t="shared" si="23"/>
        <v xml:space="preserve"> </v>
      </c>
      <c r="O85" s="95" t="str">
        <f t="shared" si="24"/>
        <v xml:space="preserve"> </v>
      </c>
      <c r="P85" s="48" t="str">
        <f t="shared" si="25"/>
        <v/>
      </c>
      <c r="Q85" s="34"/>
      <c r="R85" s="110"/>
      <c r="S85" s="69" t="str">
        <f t="shared" si="30"/>
        <v/>
      </c>
      <c r="T85" s="25"/>
      <c r="U85" s="91" t="str">
        <f t="shared" si="31"/>
        <v xml:space="preserve"> </v>
      </c>
      <c r="V85" s="79" t="str">
        <f t="shared" si="32"/>
        <v/>
      </c>
      <c r="W85" s="44" t="str">
        <f t="shared" si="33"/>
        <v/>
      </c>
      <c r="X85" s="95" t="str">
        <f t="shared" si="26"/>
        <v xml:space="preserve"> </v>
      </c>
      <c r="Y85" s="61" t="str">
        <f t="shared" ref="Y85:Y118" si="35">IFERROR(IF(U85=0,0,$N85-$W85)," ")</f>
        <v xml:space="preserve"> </v>
      </c>
      <c r="Z85" s="62" t="str">
        <f t="shared" si="34"/>
        <v xml:space="preserve"> </v>
      </c>
      <c r="AA85" s="63"/>
      <c r="AB85" s="23" t="str">
        <f t="shared" si="27"/>
        <v xml:space="preserve"> </v>
      </c>
      <c r="AC85" s="18"/>
      <c r="AD85" s="72"/>
      <c r="AE85" s="72"/>
    </row>
    <row r="86" spans="1:31" x14ac:dyDescent="0.35">
      <c r="A86" s="15"/>
      <c r="B86" s="5">
        <v>68</v>
      </c>
      <c r="C86" s="7"/>
      <c r="D86" s="10" t="s">
        <v>19</v>
      </c>
      <c r="E86" s="8" t="str">
        <f>IFERROR(IF(OR(D86="LED",D86="Halogéneo",D86="Incandescente"),0,VLOOKUP($D86,'aux validação'!$F$13:$K$86,2,FALSE))," ")</f>
        <v xml:space="preserve"> </v>
      </c>
      <c r="F86" s="27"/>
      <c r="G86" s="5" t="str">
        <f>IFERROR(IF(OR(D86="LED",D86="Halogéneo",D86="Incandescente"),0,VLOOKUP($D86,'aux validação'!$F$13:$K$86,5,FALSE))," ")</f>
        <v xml:space="preserve"> </v>
      </c>
      <c r="H86" s="27">
        <f t="shared" si="28"/>
        <v>0</v>
      </c>
      <c r="I86" s="27"/>
      <c r="J86" s="26" t="str">
        <f t="shared" si="29"/>
        <v xml:space="preserve"> </v>
      </c>
      <c r="K86" s="25"/>
      <c r="L86" s="89" t="str">
        <f t="shared" si="22"/>
        <v xml:space="preserve"> </v>
      </c>
      <c r="M86" s="25"/>
      <c r="N86" s="44" t="str">
        <f t="shared" si="23"/>
        <v xml:space="preserve"> </v>
      </c>
      <c r="O86" s="95" t="str">
        <f t="shared" si="24"/>
        <v xml:space="preserve"> </v>
      </c>
      <c r="P86" s="48" t="str">
        <f t="shared" si="25"/>
        <v/>
      </c>
      <c r="Q86" s="34"/>
      <c r="R86" s="110"/>
      <c r="S86" s="69" t="str">
        <f t="shared" si="30"/>
        <v/>
      </c>
      <c r="T86" s="25"/>
      <c r="U86" s="91" t="str">
        <f t="shared" si="31"/>
        <v xml:space="preserve"> </v>
      </c>
      <c r="V86" s="79" t="str">
        <f t="shared" si="32"/>
        <v/>
      </c>
      <c r="W86" s="44" t="str">
        <f t="shared" si="33"/>
        <v/>
      </c>
      <c r="X86" s="95" t="str">
        <f t="shared" si="26"/>
        <v xml:space="preserve"> </v>
      </c>
      <c r="Y86" s="61" t="str">
        <f t="shared" si="35"/>
        <v xml:space="preserve"> </v>
      </c>
      <c r="Z86" s="62" t="str">
        <f t="shared" si="34"/>
        <v xml:space="preserve"> </v>
      </c>
      <c r="AA86" s="63"/>
      <c r="AB86" s="23" t="str">
        <f t="shared" si="27"/>
        <v xml:space="preserve"> </v>
      </c>
      <c r="AC86" s="18"/>
      <c r="AD86" s="72"/>
      <c r="AE86" s="72"/>
    </row>
    <row r="87" spans="1:31" x14ac:dyDescent="0.35">
      <c r="A87" s="15"/>
      <c r="B87" s="5">
        <v>69</v>
      </c>
      <c r="C87" s="7"/>
      <c r="D87" s="10" t="s">
        <v>19</v>
      </c>
      <c r="E87" s="8" t="str">
        <f>IFERROR(IF(OR(D87="LED",D87="Halogéneo",D87="Incandescente"),0,VLOOKUP($D87,'aux validação'!$F$13:$K$86,2,FALSE))," ")</f>
        <v xml:space="preserve"> </v>
      </c>
      <c r="F87" s="27"/>
      <c r="G87" s="5" t="str">
        <f>IFERROR(IF(OR(D87="LED",D87="Halogéneo",D87="Incandescente"),0,VLOOKUP($D87,'aux validação'!$F$13:$K$86,5,FALSE))," ")</f>
        <v xml:space="preserve"> </v>
      </c>
      <c r="H87" s="27">
        <f t="shared" si="28"/>
        <v>0</v>
      </c>
      <c r="I87" s="27"/>
      <c r="J87" s="26" t="str">
        <f t="shared" si="29"/>
        <v xml:space="preserve"> </v>
      </c>
      <c r="K87" s="25"/>
      <c r="L87" s="89" t="str">
        <f t="shared" si="22"/>
        <v xml:space="preserve"> </v>
      </c>
      <c r="M87" s="25"/>
      <c r="N87" s="44" t="str">
        <f t="shared" si="23"/>
        <v xml:space="preserve"> </v>
      </c>
      <c r="O87" s="95" t="str">
        <f t="shared" si="24"/>
        <v xml:space="preserve"> </v>
      </c>
      <c r="P87" s="48" t="str">
        <f t="shared" si="25"/>
        <v/>
      </c>
      <c r="Q87" s="34"/>
      <c r="R87" s="110"/>
      <c r="S87" s="69" t="str">
        <f t="shared" si="30"/>
        <v/>
      </c>
      <c r="T87" s="25"/>
      <c r="U87" s="91" t="str">
        <f t="shared" si="31"/>
        <v xml:space="preserve"> </v>
      </c>
      <c r="V87" s="79" t="str">
        <f t="shared" si="32"/>
        <v/>
      </c>
      <c r="W87" s="44" t="str">
        <f t="shared" si="33"/>
        <v/>
      </c>
      <c r="X87" s="95" t="str">
        <f t="shared" si="26"/>
        <v xml:space="preserve"> </v>
      </c>
      <c r="Y87" s="61" t="str">
        <f t="shared" si="35"/>
        <v xml:space="preserve"> </v>
      </c>
      <c r="Z87" s="62" t="str">
        <f t="shared" si="34"/>
        <v xml:space="preserve"> </v>
      </c>
      <c r="AA87" s="63"/>
      <c r="AB87" s="23" t="str">
        <f t="shared" si="27"/>
        <v xml:space="preserve"> </v>
      </c>
      <c r="AC87" s="18"/>
      <c r="AD87" s="72"/>
      <c r="AE87" s="72"/>
    </row>
    <row r="88" spans="1:31" x14ac:dyDescent="0.35">
      <c r="A88" s="15"/>
      <c r="B88" s="5">
        <v>70</v>
      </c>
      <c r="C88" s="7"/>
      <c r="D88" s="10" t="s">
        <v>19</v>
      </c>
      <c r="E88" s="8" t="str">
        <f>IFERROR(IF(OR(D88="LED",D88="Halogéneo",D88="Incandescente"),0,VLOOKUP($D88,'aux validação'!$F$13:$K$86,2,FALSE))," ")</f>
        <v xml:space="preserve"> </v>
      </c>
      <c r="F88" s="27"/>
      <c r="G88" s="5" t="str">
        <f>IFERROR(IF(OR(D88="LED",D88="Halogéneo",D88="Incandescente"),0,VLOOKUP($D88,'aux validação'!$F$13:$K$86,5,FALSE))," ")</f>
        <v xml:space="preserve"> </v>
      </c>
      <c r="H88" s="27">
        <f t="shared" si="28"/>
        <v>0</v>
      </c>
      <c r="I88" s="27"/>
      <c r="J88" s="26" t="str">
        <f t="shared" si="29"/>
        <v xml:space="preserve"> </v>
      </c>
      <c r="K88" s="25"/>
      <c r="L88" s="89" t="str">
        <f t="shared" si="22"/>
        <v xml:space="preserve"> </v>
      </c>
      <c r="M88" s="25"/>
      <c r="N88" s="44" t="str">
        <f t="shared" si="23"/>
        <v xml:space="preserve"> </v>
      </c>
      <c r="O88" s="95" t="str">
        <f t="shared" si="24"/>
        <v xml:space="preserve"> </v>
      </c>
      <c r="P88" s="48" t="str">
        <f t="shared" si="25"/>
        <v/>
      </c>
      <c r="Q88" s="34"/>
      <c r="R88" s="110"/>
      <c r="S88" s="69" t="str">
        <f t="shared" si="30"/>
        <v/>
      </c>
      <c r="T88" s="25"/>
      <c r="U88" s="91" t="str">
        <f t="shared" si="31"/>
        <v xml:space="preserve"> </v>
      </c>
      <c r="V88" s="79" t="str">
        <f t="shared" si="32"/>
        <v/>
      </c>
      <c r="W88" s="44" t="str">
        <f t="shared" si="33"/>
        <v/>
      </c>
      <c r="X88" s="95" t="str">
        <f t="shared" si="26"/>
        <v xml:space="preserve"> </v>
      </c>
      <c r="Y88" s="61" t="str">
        <f t="shared" si="35"/>
        <v xml:space="preserve"> </v>
      </c>
      <c r="Z88" s="62" t="str">
        <f t="shared" si="34"/>
        <v xml:space="preserve"> </v>
      </c>
      <c r="AA88" s="63"/>
      <c r="AB88" s="23" t="str">
        <f t="shared" si="27"/>
        <v xml:space="preserve"> </v>
      </c>
      <c r="AC88" s="18"/>
      <c r="AD88" s="72"/>
      <c r="AE88" s="72"/>
    </row>
    <row r="89" spans="1:31" x14ac:dyDescent="0.35">
      <c r="A89" s="15"/>
      <c r="B89" s="5">
        <v>71</v>
      </c>
      <c r="C89" s="7"/>
      <c r="D89" s="10" t="s">
        <v>19</v>
      </c>
      <c r="E89" s="8" t="str">
        <f>IFERROR(IF(OR(D89="LED",D89="Halogéneo",D89="Incandescente"),0,VLOOKUP($D89,'aux validação'!$F$13:$K$86,2,FALSE))," ")</f>
        <v xml:space="preserve"> </v>
      </c>
      <c r="F89" s="27"/>
      <c r="G89" s="5" t="str">
        <f>IFERROR(IF(OR(D89="LED",D89="Halogéneo",D89="Incandescente"),0,VLOOKUP($D89,'aux validação'!$F$13:$K$86,5,FALSE))," ")</f>
        <v xml:space="preserve"> </v>
      </c>
      <c r="H89" s="27">
        <f t="shared" si="28"/>
        <v>0</v>
      </c>
      <c r="I89" s="27"/>
      <c r="J89" s="26" t="str">
        <f t="shared" si="29"/>
        <v xml:space="preserve"> </v>
      </c>
      <c r="K89" s="25"/>
      <c r="L89" s="89" t="str">
        <f t="shared" si="22"/>
        <v xml:space="preserve"> </v>
      </c>
      <c r="M89" s="25"/>
      <c r="N89" s="44" t="str">
        <f t="shared" si="23"/>
        <v xml:space="preserve"> </v>
      </c>
      <c r="O89" s="95" t="str">
        <f t="shared" si="24"/>
        <v xml:space="preserve"> </v>
      </c>
      <c r="P89" s="48" t="str">
        <f t="shared" si="25"/>
        <v/>
      </c>
      <c r="Q89" s="34"/>
      <c r="R89" s="110"/>
      <c r="S89" s="69" t="str">
        <f t="shared" si="30"/>
        <v/>
      </c>
      <c r="T89" s="25"/>
      <c r="U89" s="91" t="str">
        <f t="shared" si="31"/>
        <v xml:space="preserve"> </v>
      </c>
      <c r="V89" s="79" t="str">
        <f t="shared" si="32"/>
        <v/>
      </c>
      <c r="W89" s="44" t="str">
        <f t="shared" si="33"/>
        <v/>
      </c>
      <c r="X89" s="95" t="str">
        <f t="shared" si="26"/>
        <v xml:space="preserve"> </v>
      </c>
      <c r="Y89" s="61" t="str">
        <f t="shared" si="35"/>
        <v xml:space="preserve"> </v>
      </c>
      <c r="Z89" s="62" t="str">
        <f t="shared" si="34"/>
        <v xml:space="preserve"> </v>
      </c>
      <c r="AA89" s="63"/>
      <c r="AB89" s="23" t="str">
        <f t="shared" si="27"/>
        <v xml:space="preserve"> </v>
      </c>
      <c r="AC89" s="18"/>
      <c r="AD89" s="72"/>
      <c r="AE89" s="72"/>
    </row>
    <row r="90" spans="1:31" x14ac:dyDescent="0.35">
      <c r="A90" s="15"/>
      <c r="B90" s="5">
        <v>72</v>
      </c>
      <c r="C90" s="7"/>
      <c r="D90" s="10" t="s">
        <v>19</v>
      </c>
      <c r="E90" s="8" t="str">
        <f>IFERROR(IF(OR(D90="LED",D90="Halogéneo",D90="Incandescente"),0,VLOOKUP($D90,'aux validação'!$F$13:$K$86,2,FALSE))," ")</f>
        <v xml:space="preserve"> </v>
      </c>
      <c r="F90" s="27"/>
      <c r="G90" s="5" t="str">
        <f>IFERROR(IF(OR(D90="LED",D90="Halogéneo",D90="Incandescente"),0,VLOOKUP($D90,'aux validação'!$F$13:$K$86,5,FALSE))," ")</f>
        <v xml:space="preserve"> </v>
      </c>
      <c r="H90" s="27">
        <f t="shared" si="28"/>
        <v>0</v>
      </c>
      <c r="I90" s="27"/>
      <c r="J90" s="26" t="str">
        <f t="shared" si="29"/>
        <v xml:space="preserve"> </v>
      </c>
      <c r="K90" s="25"/>
      <c r="L90" s="89" t="str">
        <f t="shared" si="22"/>
        <v xml:space="preserve"> </v>
      </c>
      <c r="M90" s="25"/>
      <c r="N90" s="44" t="str">
        <f t="shared" si="23"/>
        <v xml:space="preserve"> </v>
      </c>
      <c r="O90" s="95" t="str">
        <f t="shared" si="24"/>
        <v xml:space="preserve"> </v>
      </c>
      <c r="P90" s="48" t="str">
        <f t="shared" si="25"/>
        <v/>
      </c>
      <c r="Q90" s="34"/>
      <c r="R90" s="110"/>
      <c r="S90" s="69" t="str">
        <f t="shared" si="30"/>
        <v/>
      </c>
      <c r="T90" s="25"/>
      <c r="U90" s="91" t="str">
        <f t="shared" si="31"/>
        <v xml:space="preserve"> </v>
      </c>
      <c r="V90" s="79" t="str">
        <f t="shared" si="32"/>
        <v/>
      </c>
      <c r="W90" s="44" t="str">
        <f t="shared" si="33"/>
        <v/>
      </c>
      <c r="X90" s="95" t="str">
        <f t="shared" si="26"/>
        <v xml:space="preserve"> </v>
      </c>
      <c r="Y90" s="61" t="str">
        <f t="shared" si="35"/>
        <v xml:space="preserve"> </v>
      </c>
      <c r="Z90" s="62" t="str">
        <f t="shared" si="34"/>
        <v xml:space="preserve"> </v>
      </c>
      <c r="AA90" s="63"/>
      <c r="AB90" s="23" t="str">
        <f t="shared" si="27"/>
        <v xml:space="preserve"> </v>
      </c>
      <c r="AC90" s="18"/>
      <c r="AD90" s="72"/>
      <c r="AE90" s="72"/>
    </row>
    <row r="91" spans="1:31" x14ac:dyDescent="0.35">
      <c r="A91" s="15"/>
      <c r="B91" s="5">
        <v>73</v>
      </c>
      <c r="C91" s="7"/>
      <c r="D91" s="10" t="s">
        <v>19</v>
      </c>
      <c r="E91" s="8" t="str">
        <f>IFERROR(IF(OR(D91="LED",D91="Halogéneo",D91="Incandescente"),0,VLOOKUP($D91,'aux validação'!$F$13:$K$86,2,FALSE))," ")</f>
        <v xml:space="preserve"> </v>
      </c>
      <c r="F91" s="27"/>
      <c r="G91" s="5" t="str">
        <f>IFERROR(IF(OR(D91="LED",D91="Halogéneo",D91="Incandescente"),0,VLOOKUP($D91,'aux validação'!$F$13:$K$86,5,FALSE))," ")</f>
        <v xml:space="preserve"> </v>
      </c>
      <c r="H91" s="27">
        <f t="shared" si="28"/>
        <v>0</v>
      </c>
      <c r="I91" s="27"/>
      <c r="J91" s="26" t="str">
        <f t="shared" si="29"/>
        <v xml:space="preserve"> </v>
      </c>
      <c r="K91" s="25"/>
      <c r="L91" s="89" t="str">
        <f t="shared" si="22"/>
        <v xml:space="preserve"> </v>
      </c>
      <c r="M91" s="25"/>
      <c r="N91" s="44" t="str">
        <f t="shared" si="23"/>
        <v xml:space="preserve"> </v>
      </c>
      <c r="O91" s="95" t="str">
        <f t="shared" si="24"/>
        <v xml:space="preserve"> </v>
      </c>
      <c r="P91" s="48" t="str">
        <f t="shared" si="25"/>
        <v/>
      </c>
      <c r="Q91" s="34"/>
      <c r="R91" s="110"/>
      <c r="S91" s="69" t="str">
        <f t="shared" si="30"/>
        <v/>
      </c>
      <c r="T91" s="25"/>
      <c r="U91" s="91" t="str">
        <f t="shared" si="31"/>
        <v xml:space="preserve"> </v>
      </c>
      <c r="V91" s="79" t="str">
        <f t="shared" si="32"/>
        <v/>
      </c>
      <c r="W91" s="44" t="str">
        <f t="shared" si="33"/>
        <v/>
      </c>
      <c r="X91" s="95" t="str">
        <f t="shared" si="26"/>
        <v xml:space="preserve"> </v>
      </c>
      <c r="Y91" s="61" t="str">
        <f t="shared" si="35"/>
        <v xml:space="preserve"> </v>
      </c>
      <c r="Z91" s="62" t="str">
        <f t="shared" si="34"/>
        <v xml:space="preserve"> </v>
      </c>
      <c r="AA91" s="63"/>
      <c r="AB91" s="23" t="str">
        <f t="shared" si="27"/>
        <v xml:space="preserve"> </v>
      </c>
      <c r="AC91" s="18"/>
      <c r="AD91" s="72"/>
      <c r="AE91" s="72"/>
    </row>
    <row r="92" spans="1:31" x14ac:dyDescent="0.35">
      <c r="A92" s="15"/>
      <c r="B92" s="5">
        <v>74</v>
      </c>
      <c r="C92" s="7"/>
      <c r="D92" s="10" t="s">
        <v>19</v>
      </c>
      <c r="E92" s="8" t="str">
        <f>IFERROR(IF(OR(D92="LED",D92="Halogéneo",D92="Incandescente"),0,VLOOKUP($D92,'aux validação'!$F$13:$K$86,2,FALSE))," ")</f>
        <v xml:space="preserve"> </v>
      </c>
      <c r="F92" s="27"/>
      <c r="G92" s="5" t="str">
        <f>IFERROR(IF(OR(D92="LED",D92="Halogéneo",D92="Incandescente"),0,VLOOKUP($D92,'aux validação'!$F$13:$K$86,5,FALSE))," ")</f>
        <v xml:space="preserve"> </v>
      </c>
      <c r="H92" s="27">
        <f t="shared" si="28"/>
        <v>0</v>
      </c>
      <c r="I92" s="27"/>
      <c r="J92" s="26" t="str">
        <f t="shared" si="29"/>
        <v xml:space="preserve"> </v>
      </c>
      <c r="K92" s="25"/>
      <c r="L92" s="89" t="str">
        <f t="shared" si="22"/>
        <v xml:space="preserve"> </v>
      </c>
      <c r="M92" s="25"/>
      <c r="N92" s="44" t="str">
        <f t="shared" si="23"/>
        <v xml:space="preserve"> </v>
      </c>
      <c r="O92" s="95" t="str">
        <f t="shared" si="24"/>
        <v xml:space="preserve"> </v>
      </c>
      <c r="P92" s="48" t="str">
        <f t="shared" si="25"/>
        <v/>
      </c>
      <c r="Q92" s="34"/>
      <c r="R92" s="110"/>
      <c r="S92" s="69" t="str">
        <f t="shared" si="30"/>
        <v/>
      </c>
      <c r="T92" s="25"/>
      <c r="U92" s="91" t="str">
        <f t="shared" si="31"/>
        <v xml:space="preserve"> </v>
      </c>
      <c r="V92" s="79" t="str">
        <f t="shared" si="32"/>
        <v/>
      </c>
      <c r="W92" s="44" t="str">
        <f t="shared" si="33"/>
        <v/>
      </c>
      <c r="X92" s="95" t="str">
        <f t="shared" si="26"/>
        <v xml:space="preserve"> </v>
      </c>
      <c r="Y92" s="61" t="str">
        <f t="shared" si="35"/>
        <v xml:space="preserve"> </v>
      </c>
      <c r="Z92" s="62" t="str">
        <f t="shared" si="34"/>
        <v xml:space="preserve"> </v>
      </c>
      <c r="AA92" s="63"/>
      <c r="AB92" s="23" t="str">
        <f t="shared" si="27"/>
        <v xml:space="preserve"> </v>
      </c>
      <c r="AC92" s="18"/>
      <c r="AD92" s="72"/>
      <c r="AE92" s="72"/>
    </row>
    <row r="93" spans="1:31" x14ac:dyDescent="0.35">
      <c r="A93" s="15"/>
      <c r="B93" s="5">
        <v>75</v>
      </c>
      <c r="C93" s="7"/>
      <c r="D93" s="10" t="s">
        <v>19</v>
      </c>
      <c r="E93" s="8" t="str">
        <f>IFERROR(IF(OR(D93="LED",D93="Halogéneo",D93="Incandescente"),0,VLOOKUP($D93,'aux validação'!$F$13:$K$86,2,FALSE))," ")</f>
        <v xml:space="preserve"> </v>
      </c>
      <c r="F93" s="27"/>
      <c r="G93" s="5" t="str">
        <f>IFERROR(IF(OR(D93="LED",D93="Halogéneo",D93="Incandescente"),0,VLOOKUP($D93,'aux validação'!$F$13:$K$86,5,FALSE))," ")</f>
        <v xml:space="preserve"> </v>
      </c>
      <c r="H93" s="27">
        <f t="shared" si="28"/>
        <v>0</v>
      </c>
      <c r="I93" s="27"/>
      <c r="J93" s="26" t="str">
        <f t="shared" si="29"/>
        <v xml:space="preserve"> </v>
      </c>
      <c r="K93" s="25"/>
      <c r="L93" s="89" t="str">
        <f t="shared" si="22"/>
        <v xml:space="preserve"> </v>
      </c>
      <c r="M93" s="25"/>
      <c r="N93" s="44" t="str">
        <f t="shared" si="23"/>
        <v xml:space="preserve"> </v>
      </c>
      <c r="O93" s="95" t="str">
        <f t="shared" si="24"/>
        <v xml:space="preserve"> </v>
      </c>
      <c r="P93" s="48" t="str">
        <f t="shared" si="25"/>
        <v/>
      </c>
      <c r="Q93" s="34"/>
      <c r="R93" s="110"/>
      <c r="S93" s="69" t="str">
        <f t="shared" si="30"/>
        <v/>
      </c>
      <c r="T93" s="25"/>
      <c r="U93" s="91" t="str">
        <f t="shared" si="31"/>
        <v xml:space="preserve"> </v>
      </c>
      <c r="V93" s="79" t="str">
        <f t="shared" si="32"/>
        <v/>
      </c>
      <c r="W93" s="44" t="str">
        <f t="shared" si="33"/>
        <v/>
      </c>
      <c r="X93" s="95" t="str">
        <f t="shared" si="26"/>
        <v xml:space="preserve"> </v>
      </c>
      <c r="Y93" s="61" t="str">
        <f t="shared" si="35"/>
        <v xml:space="preserve"> </v>
      </c>
      <c r="Z93" s="62" t="str">
        <f t="shared" si="34"/>
        <v xml:space="preserve"> </v>
      </c>
      <c r="AA93" s="63"/>
      <c r="AB93" s="23" t="str">
        <f t="shared" si="27"/>
        <v xml:space="preserve"> </v>
      </c>
      <c r="AC93" s="18"/>
      <c r="AD93" s="72"/>
      <c r="AE93" s="72"/>
    </row>
    <row r="94" spans="1:31" x14ac:dyDescent="0.35">
      <c r="A94" s="15"/>
      <c r="B94" s="5">
        <v>76</v>
      </c>
      <c r="C94" s="7"/>
      <c r="D94" s="10" t="s">
        <v>19</v>
      </c>
      <c r="E94" s="8" t="str">
        <f>IFERROR(IF(OR(D94="LED",D94="Halogéneo",D94="Incandescente"),0,VLOOKUP($D94,'aux validação'!$F$13:$K$86,2,FALSE))," ")</f>
        <v xml:space="preserve"> </v>
      </c>
      <c r="F94" s="27"/>
      <c r="G94" s="5" t="str">
        <f>IFERROR(IF(OR(D94="LED",D94="Halogéneo",D94="Incandescente"),0,VLOOKUP($D94,'aux validação'!$F$13:$K$86,5,FALSE))," ")</f>
        <v xml:space="preserve"> </v>
      </c>
      <c r="H94" s="27">
        <f t="shared" si="28"/>
        <v>0</v>
      </c>
      <c r="I94" s="27"/>
      <c r="J94" s="26" t="str">
        <f t="shared" si="29"/>
        <v xml:space="preserve"> </v>
      </c>
      <c r="K94" s="25"/>
      <c r="L94" s="89" t="str">
        <f t="shared" si="22"/>
        <v xml:space="preserve"> </v>
      </c>
      <c r="M94" s="25"/>
      <c r="N94" s="44" t="str">
        <f t="shared" si="23"/>
        <v xml:space="preserve"> </v>
      </c>
      <c r="O94" s="95" t="str">
        <f t="shared" si="24"/>
        <v xml:space="preserve"> </v>
      </c>
      <c r="P94" s="48" t="str">
        <f t="shared" si="25"/>
        <v/>
      </c>
      <c r="Q94" s="34"/>
      <c r="R94" s="110"/>
      <c r="S94" s="69" t="str">
        <f t="shared" si="30"/>
        <v/>
      </c>
      <c r="T94" s="25"/>
      <c r="U94" s="91" t="str">
        <f t="shared" si="31"/>
        <v xml:space="preserve"> </v>
      </c>
      <c r="V94" s="79" t="str">
        <f t="shared" si="32"/>
        <v/>
      </c>
      <c r="W94" s="44" t="str">
        <f t="shared" si="33"/>
        <v/>
      </c>
      <c r="X94" s="95" t="str">
        <f t="shared" si="26"/>
        <v xml:space="preserve"> </v>
      </c>
      <c r="Y94" s="61" t="str">
        <f t="shared" si="35"/>
        <v xml:space="preserve"> </v>
      </c>
      <c r="Z94" s="62" t="str">
        <f t="shared" si="34"/>
        <v xml:space="preserve"> </v>
      </c>
      <c r="AA94" s="63"/>
      <c r="AB94" s="23" t="str">
        <f t="shared" si="27"/>
        <v xml:space="preserve"> </v>
      </c>
      <c r="AC94" s="18"/>
      <c r="AD94" s="72"/>
      <c r="AE94" s="72"/>
    </row>
    <row r="95" spans="1:31" x14ac:dyDescent="0.35">
      <c r="A95" s="15"/>
      <c r="B95" s="5">
        <v>77</v>
      </c>
      <c r="C95" s="7"/>
      <c r="D95" s="10" t="s">
        <v>19</v>
      </c>
      <c r="E95" s="8" t="str">
        <f>IFERROR(IF(OR(D95="LED",D95="Halogéneo",D95="Incandescente"),0,VLOOKUP($D95,'aux validação'!$F$13:$K$86,2,FALSE))," ")</f>
        <v xml:space="preserve"> </v>
      </c>
      <c r="F95" s="27"/>
      <c r="G95" s="5" t="str">
        <f>IFERROR(IF(OR(D95="LED",D95="Halogéneo",D95="Incandescente"),0,VLOOKUP($D95,'aux validação'!$F$13:$K$86,5,FALSE))," ")</f>
        <v xml:space="preserve"> </v>
      </c>
      <c r="H95" s="27">
        <f t="shared" si="28"/>
        <v>0</v>
      </c>
      <c r="I95" s="27"/>
      <c r="J95" s="26" t="str">
        <f t="shared" si="29"/>
        <v xml:space="preserve"> </v>
      </c>
      <c r="K95" s="25"/>
      <c r="L95" s="89" t="str">
        <f t="shared" si="22"/>
        <v xml:space="preserve"> </v>
      </c>
      <c r="M95" s="25"/>
      <c r="N95" s="44" t="str">
        <f t="shared" si="23"/>
        <v xml:space="preserve"> </v>
      </c>
      <c r="O95" s="95" t="str">
        <f t="shared" si="24"/>
        <v xml:space="preserve"> </v>
      </c>
      <c r="P95" s="48" t="str">
        <f t="shared" si="25"/>
        <v/>
      </c>
      <c r="Q95" s="34"/>
      <c r="R95" s="110"/>
      <c r="S95" s="69" t="str">
        <f t="shared" si="30"/>
        <v/>
      </c>
      <c r="T95" s="25"/>
      <c r="U95" s="91" t="str">
        <f t="shared" si="31"/>
        <v xml:space="preserve"> </v>
      </c>
      <c r="V95" s="79" t="str">
        <f t="shared" si="32"/>
        <v/>
      </c>
      <c r="W95" s="44" t="str">
        <f t="shared" si="33"/>
        <v/>
      </c>
      <c r="X95" s="95" t="str">
        <f t="shared" si="26"/>
        <v xml:space="preserve"> </v>
      </c>
      <c r="Y95" s="61" t="str">
        <f t="shared" si="35"/>
        <v xml:space="preserve"> </v>
      </c>
      <c r="Z95" s="62" t="str">
        <f t="shared" si="34"/>
        <v xml:space="preserve"> </v>
      </c>
      <c r="AA95" s="63"/>
      <c r="AB95" s="23" t="str">
        <f t="shared" si="27"/>
        <v xml:space="preserve"> </v>
      </c>
      <c r="AC95" s="18"/>
      <c r="AD95" s="72"/>
      <c r="AE95" s="72"/>
    </row>
    <row r="96" spans="1:31" x14ac:dyDescent="0.35">
      <c r="A96" s="15"/>
      <c r="B96" s="5">
        <v>78</v>
      </c>
      <c r="C96" s="7"/>
      <c r="D96" s="10" t="s">
        <v>19</v>
      </c>
      <c r="E96" s="8" t="str">
        <f>IFERROR(IF(OR(D96="LED",D96="Halogéneo",D96="Incandescente"),0,VLOOKUP($D96,'aux validação'!$F$13:$K$86,2,FALSE))," ")</f>
        <v xml:space="preserve"> </v>
      </c>
      <c r="F96" s="27"/>
      <c r="G96" s="5" t="str">
        <f>IFERROR(IF(OR(D96="LED",D96="Halogéneo",D96="Incandescente"),0,VLOOKUP($D96,'aux validação'!$F$13:$K$86,5,FALSE))," ")</f>
        <v xml:space="preserve"> </v>
      </c>
      <c r="H96" s="27">
        <f t="shared" si="28"/>
        <v>0</v>
      </c>
      <c r="I96" s="27"/>
      <c r="J96" s="26" t="str">
        <f t="shared" si="29"/>
        <v xml:space="preserve"> </v>
      </c>
      <c r="K96" s="25"/>
      <c r="L96" s="89" t="str">
        <f t="shared" si="22"/>
        <v xml:space="preserve"> </v>
      </c>
      <c r="M96" s="25"/>
      <c r="N96" s="44" t="str">
        <f t="shared" si="23"/>
        <v xml:space="preserve"> </v>
      </c>
      <c r="O96" s="95" t="str">
        <f t="shared" si="24"/>
        <v xml:space="preserve"> </v>
      </c>
      <c r="P96" s="48" t="str">
        <f t="shared" si="25"/>
        <v/>
      </c>
      <c r="Q96" s="34"/>
      <c r="R96" s="110"/>
      <c r="S96" s="69" t="str">
        <f t="shared" si="30"/>
        <v/>
      </c>
      <c r="T96" s="25"/>
      <c r="U96" s="91" t="str">
        <f t="shared" si="31"/>
        <v xml:space="preserve"> </v>
      </c>
      <c r="V96" s="79" t="str">
        <f t="shared" si="32"/>
        <v/>
      </c>
      <c r="W96" s="44" t="str">
        <f t="shared" si="33"/>
        <v/>
      </c>
      <c r="X96" s="95" t="str">
        <f t="shared" si="26"/>
        <v xml:space="preserve"> </v>
      </c>
      <c r="Y96" s="61" t="str">
        <f t="shared" si="35"/>
        <v xml:space="preserve"> </v>
      </c>
      <c r="Z96" s="62" t="str">
        <f t="shared" si="34"/>
        <v xml:space="preserve"> </v>
      </c>
      <c r="AA96" s="63"/>
      <c r="AB96" s="23" t="str">
        <f t="shared" si="27"/>
        <v xml:space="preserve"> </v>
      </c>
      <c r="AC96" s="18"/>
      <c r="AD96" s="72"/>
      <c r="AE96" s="72"/>
    </row>
    <row r="97" spans="1:31" x14ac:dyDescent="0.35">
      <c r="A97" s="15"/>
      <c r="B97" s="5">
        <v>79</v>
      </c>
      <c r="C97" s="7"/>
      <c r="D97" s="10" t="s">
        <v>19</v>
      </c>
      <c r="E97" s="8" t="str">
        <f>IFERROR(IF(OR(D97="LED",D97="Halogéneo",D97="Incandescente"),0,VLOOKUP($D97,'aux validação'!$F$13:$K$86,2,FALSE))," ")</f>
        <v xml:space="preserve"> </v>
      </c>
      <c r="F97" s="27"/>
      <c r="G97" s="5" t="str">
        <f>IFERROR(IF(OR(D97="LED",D97="Halogéneo",D97="Incandescente"),0,VLOOKUP($D97,'aux validação'!$F$13:$K$86,5,FALSE))," ")</f>
        <v xml:space="preserve"> </v>
      </c>
      <c r="H97" s="27">
        <f t="shared" si="28"/>
        <v>0</v>
      </c>
      <c r="I97" s="27"/>
      <c r="J97" s="26" t="str">
        <f t="shared" si="29"/>
        <v xml:space="preserve"> </v>
      </c>
      <c r="K97" s="25"/>
      <c r="L97" s="89" t="str">
        <f t="shared" si="22"/>
        <v xml:space="preserve"> </v>
      </c>
      <c r="M97" s="25"/>
      <c r="N97" s="44" t="str">
        <f t="shared" si="23"/>
        <v xml:space="preserve"> </v>
      </c>
      <c r="O97" s="95" t="str">
        <f t="shared" si="24"/>
        <v xml:space="preserve"> </v>
      </c>
      <c r="P97" s="48" t="str">
        <f t="shared" si="25"/>
        <v/>
      </c>
      <c r="Q97" s="34"/>
      <c r="R97" s="110"/>
      <c r="S97" s="69" t="str">
        <f t="shared" si="30"/>
        <v/>
      </c>
      <c r="T97" s="25"/>
      <c r="U97" s="91" t="str">
        <f t="shared" si="31"/>
        <v xml:space="preserve"> </v>
      </c>
      <c r="V97" s="79" t="str">
        <f t="shared" si="32"/>
        <v/>
      </c>
      <c r="W97" s="44" t="str">
        <f t="shared" si="33"/>
        <v/>
      </c>
      <c r="X97" s="95" t="str">
        <f t="shared" si="26"/>
        <v xml:space="preserve"> </v>
      </c>
      <c r="Y97" s="61" t="str">
        <f t="shared" si="35"/>
        <v xml:space="preserve"> </v>
      </c>
      <c r="Z97" s="62" t="str">
        <f t="shared" si="34"/>
        <v xml:space="preserve"> </v>
      </c>
      <c r="AA97" s="63"/>
      <c r="AB97" s="23" t="str">
        <f t="shared" si="27"/>
        <v xml:space="preserve"> </v>
      </c>
      <c r="AC97" s="18"/>
      <c r="AD97" s="72"/>
      <c r="AE97" s="72"/>
    </row>
    <row r="98" spans="1:31" x14ac:dyDescent="0.35">
      <c r="A98" s="15"/>
      <c r="B98" s="5">
        <v>80</v>
      </c>
      <c r="C98" s="7"/>
      <c r="D98" s="10" t="s">
        <v>19</v>
      </c>
      <c r="E98" s="8" t="str">
        <f>IFERROR(IF(OR(D98="LED",D98="Halogéneo",D98="Incandescente"),0,VLOOKUP($D98,'aux validação'!$F$13:$K$86,2,FALSE))," ")</f>
        <v xml:space="preserve"> </v>
      </c>
      <c r="F98" s="27"/>
      <c r="G98" s="5" t="str">
        <f>IFERROR(IF(OR(D98="LED",D98="Halogéneo",D98="Incandescente"),0,VLOOKUP($D98,'aux validação'!$F$13:$K$86,5,FALSE))," ")</f>
        <v xml:space="preserve"> </v>
      </c>
      <c r="H98" s="27">
        <f t="shared" si="28"/>
        <v>0</v>
      </c>
      <c r="I98" s="27"/>
      <c r="J98" s="26" t="str">
        <f t="shared" si="29"/>
        <v xml:space="preserve"> </v>
      </c>
      <c r="K98" s="25"/>
      <c r="L98" s="89" t="str">
        <f t="shared" si="22"/>
        <v xml:space="preserve"> </v>
      </c>
      <c r="M98" s="25"/>
      <c r="N98" s="44" t="str">
        <f t="shared" si="23"/>
        <v xml:space="preserve"> </v>
      </c>
      <c r="O98" s="95" t="str">
        <f t="shared" si="24"/>
        <v xml:space="preserve"> </v>
      </c>
      <c r="P98" s="48" t="str">
        <f t="shared" si="25"/>
        <v/>
      </c>
      <c r="Q98" s="34"/>
      <c r="R98" s="110"/>
      <c r="S98" s="69" t="str">
        <f t="shared" si="30"/>
        <v/>
      </c>
      <c r="T98" s="25"/>
      <c r="U98" s="91" t="str">
        <f t="shared" si="31"/>
        <v xml:space="preserve"> </v>
      </c>
      <c r="V98" s="79" t="str">
        <f t="shared" si="32"/>
        <v/>
      </c>
      <c r="W98" s="44" t="str">
        <f t="shared" si="33"/>
        <v/>
      </c>
      <c r="X98" s="95" t="str">
        <f t="shared" si="26"/>
        <v xml:space="preserve"> </v>
      </c>
      <c r="Y98" s="61" t="str">
        <f t="shared" si="35"/>
        <v xml:space="preserve"> </v>
      </c>
      <c r="Z98" s="62" t="str">
        <f t="shared" si="34"/>
        <v xml:space="preserve"> </v>
      </c>
      <c r="AA98" s="63"/>
      <c r="AB98" s="23" t="str">
        <f t="shared" si="27"/>
        <v xml:space="preserve"> </v>
      </c>
      <c r="AC98" s="18"/>
      <c r="AD98" s="72"/>
      <c r="AE98" s="72"/>
    </row>
    <row r="99" spans="1:31" x14ac:dyDescent="0.35">
      <c r="A99" s="15"/>
      <c r="B99" s="5">
        <v>81</v>
      </c>
      <c r="C99" s="7"/>
      <c r="D99" s="10" t="s">
        <v>19</v>
      </c>
      <c r="E99" s="8" t="str">
        <f>IFERROR(IF(OR(D99="LED",D99="Halogéneo",D99="Incandescente"),0,VLOOKUP($D99,'aux validação'!$F$13:$K$86,2,FALSE))," ")</f>
        <v xml:space="preserve"> </v>
      </c>
      <c r="F99" s="27"/>
      <c r="G99" s="5" t="str">
        <f>IFERROR(IF(OR(D99="LED",D99="Halogéneo",D99="Incandescente"),0,VLOOKUP($D99,'aux validação'!$F$13:$K$86,5,FALSE))," ")</f>
        <v xml:space="preserve"> </v>
      </c>
      <c r="H99" s="27">
        <f t="shared" si="28"/>
        <v>0</v>
      </c>
      <c r="I99" s="27"/>
      <c r="J99" s="26" t="str">
        <f t="shared" si="29"/>
        <v xml:space="preserve"> </v>
      </c>
      <c r="K99" s="25"/>
      <c r="L99" s="89" t="str">
        <f t="shared" si="22"/>
        <v xml:space="preserve"> </v>
      </c>
      <c r="M99" s="25"/>
      <c r="N99" s="44" t="str">
        <f t="shared" si="23"/>
        <v xml:space="preserve"> </v>
      </c>
      <c r="O99" s="95" t="str">
        <f t="shared" si="24"/>
        <v xml:space="preserve"> </v>
      </c>
      <c r="P99" s="48" t="str">
        <f t="shared" si="25"/>
        <v/>
      </c>
      <c r="Q99" s="34"/>
      <c r="R99" s="110"/>
      <c r="S99" s="69" t="str">
        <f t="shared" si="30"/>
        <v/>
      </c>
      <c r="T99" s="25"/>
      <c r="U99" s="91" t="str">
        <f t="shared" si="31"/>
        <v xml:space="preserve"> </v>
      </c>
      <c r="V99" s="79" t="str">
        <f t="shared" si="32"/>
        <v/>
      </c>
      <c r="W99" s="44" t="str">
        <f t="shared" si="33"/>
        <v/>
      </c>
      <c r="X99" s="95" t="str">
        <f t="shared" si="26"/>
        <v xml:space="preserve"> </v>
      </c>
      <c r="Y99" s="61" t="str">
        <f t="shared" si="35"/>
        <v xml:space="preserve"> </v>
      </c>
      <c r="Z99" s="62" t="str">
        <f t="shared" si="34"/>
        <v xml:space="preserve"> </v>
      </c>
      <c r="AA99" s="63"/>
      <c r="AB99" s="23" t="str">
        <f t="shared" si="27"/>
        <v xml:space="preserve"> </v>
      </c>
      <c r="AC99" s="18"/>
      <c r="AD99" s="72"/>
      <c r="AE99" s="72"/>
    </row>
    <row r="100" spans="1:31" x14ac:dyDescent="0.35">
      <c r="A100" s="15"/>
      <c r="B100" s="5">
        <v>82</v>
      </c>
      <c r="C100" s="7"/>
      <c r="D100" s="10" t="s">
        <v>19</v>
      </c>
      <c r="E100" s="8" t="str">
        <f>IFERROR(IF(OR(D100="LED",D100="Halogéneo",D100="Incandescente"),0,VLOOKUP($D100,'aux validação'!$F$13:$K$86,2,FALSE))," ")</f>
        <v xml:space="preserve"> </v>
      </c>
      <c r="F100" s="27"/>
      <c r="G100" s="5" t="str">
        <f>IFERROR(IF(OR(D100="LED",D100="Halogéneo",D100="Incandescente"),0,VLOOKUP($D100,'aux validação'!$F$13:$K$86,5,FALSE))," ")</f>
        <v xml:space="preserve"> </v>
      </c>
      <c r="H100" s="27">
        <f t="shared" si="28"/>
        <v>0</v>
      </c>
      <c r="I100" s="27"/>
      <c r="J100" s="26" t="str">
        <f t="shared" si="29"/>
        <v xml:space="preserve"> </v>
      </c>
      <c r="K100" s="25"/>
      <c r="L100" s="89" t="str">
        <f t="shared" si="22"/>
        <v xml:space="preserve"> </v>
      </c>
      <c r="M100" s="25"/>
      <c r="N100" s="44" t="str">
        <f t="shared" si="23"/>
        <v xml:space="preserve"> </v>
      </c>
      <c r="O100" s="95" t="str">
        <f t="shared" si="24"/>
        <v xml:space="preserve"> </v>
      </c>
      <c r="P100" s="48" t="str">
        <f t="shared" si="25"/>
        <v/>
      </c>
      <c r="Q100" s="34"/>
      <c r="R100" s="110"/>
      <c r="S100" s="69" t="str">
        <f t="shared" si="30"/>
        <v/>
      </c>
      <c r="T100" s="25"/>
      <c r="U100" s="91" t="str">
        <f t="shared" si="31"/>
        <v xml:space="preserve"> </v>
      </c>
      <c r="V100" s="79" t="str">
        <f t="shared" si="32"/>
        <v/>
      </c>
      <c r="W100" s="44" t="str">
        <f t="shared" si="33"/>
        <v/>
      </c>
      <c r="X100" s="95" t="str">
        <f t="shared" si="26"/>
        <v xml:space="preserve"> </v>
      </c>
      <c r="Y100" s="61" t="str">
        <f t="shared" si="35"/>
        <v xml:space="preserve"> </v>
      </c>
      <c r="Z100" s="62" t="str">
        <f t="shared" si="34"/>
        <v xml:space="preserve"> </v>
      </c>
      <c r="AA100" s="63"/>
      <c r="AB100" s="23" t="str">
        <f t="shared" si="27"/>
        <v xml:space="preserve"> </v>
      </c>
      <c r="AC100" s="18"/>
      <c r="AD100" s="72"/>
      <c r="AE100" s="72"/>
    </row>
    <row r="101" spans="1:31" x14ac:dyDescent="0.35">
      <c r="A101" s="15"/>
      <c r="B101" s="5">
        <v>83</v>
      </c>
      <c r="C101" s="7"/>
      <c r="D101" s="10" t="s">
        <v>19</v>
      </c>
      <c r="E101" s="8" t="str">
        <f>IFERROR(IF(OR(D101="LED",D101="Halogéneo",D101="Incandescente"),0,VLOOKUP($D101,'aux validação'!$F$13:$K$86,2,FALSE))," ")</f>
        <v xml:space="preserve"> </v>
      </c>
      <c r="F101" s="27"/>
      <c r="G101" s="5" t="str">
        <f>IFERROR(IF(OR(D101="LED",D101="Halogéneo",D101="Incandescente"),0,VLOOKUP($D101,'aux validação'!$F$13:$K$86,5,FALSE))," ")</f>
        <v xml:space="preserve"> </v>
      </c>
      <c r="H101" s="27">
        <f t="shared" si="28"/>
        <v>0</v>
      </c>
      <c r="I101" s="27"/>
      <c r="J101" s="26" t="str">
        <f t="shared" si="29"/>
        <v xml:space="preserve"> </v>
      </c>
      <c r="K101" s="25"/>
      <c r="L101" s="89" t="str">
        <f t="shared" si="22"/>
        <v xml:space="preserve"> </v>
      </c>
      <c r="M101" s="25"/>
      <c r="N101" s="44" t="str">
        <f t="shared" si="23"/>
        <v xml:space="preserve"> </v>
      </c>
      <c r="O101" s="95" t="str">
        <f t="shared" si="24"/>
        <v xml:space="preserve"> </v>
      </c>
      <c r="P101" s="48" t="str">
        <f t="shared" si="25"/>
        <v/>
      </c>
      <c r="Q101" s="34"/>
      <c r="R101" s="110"/>
      <c r="S101" s="69" t="str">
        <f t="shared" si="30"/>
        <v/>
      </c>
      <c r="T101" s="25"/>
      <c r="U101" s="91" t="str">
        <f t="shared" si="31"/>
        <v xml:space="preserve"> </v>
      </c>
      <c r="V101" s="79" t="str">
        <f t="shared" si="32"/>
        <v/>
      </c>
      <c r="W101" s="44" t="str">
        <f t="shared" si="33"/>
        <v/>
      </c>
      <c r="X101" s="95" t="str">
        <f t="shared" si="26"/>
        <v xml:space="preserve"> </v>
      </c>
      <c r="Y101" s="61" t="str">
        <f t="shared" si="35"/>
        <v xml:space="preserve"> </v>
      </c>
      <c r="Z101" s="62" t="str">
        <f t="shared" si="34"/>
        <v xml:space="preserve"> </v>
      </c>
      <c r="AA101" s="63"/>
      <c r="AB101" s="23" t="str">
        <f t="shared" si="27"/>
        <v xml:space="preserve"> </v>
      </c>
      <c r="AC101" s="18"/>
      <c r="AD101" s="72"/>
      <c r="AE101" s="72"/>
    </row>
    <row r="102" spans="1:31" x14ac:dyDescent="0.35">
      <c r="A102" s="15"/>
      <c r="B102" s="5">
        <v>84</v>
      </c>
      <c r="C102" s="7"/>
      <c r="D102" s="10" t="s">
        <v>19</v>
      </c>
      <c r="E102" s="8" t="str">
        <f>IFERROR(IF(OR(D102="LED",D102="Halogéneo",D102="Incandescente"),0,VLOOKUP($D102,'aux validação'!$F$13:$K$86,2,FALSE))," ")</f>
        <v xml:space="preserve"> </v>
      </c>
      <c r="F102" s="27"/>
      <c r="G102" s="5" t="str">
        <f>IFERROR(IF(OR(D102="LED",D102="Halogéneo",D102="Incandescente"),0,VLOOKUP($D102,'aux validação'!$F$13:$K$86,5,FALSE))," ")</f>
        <v xml:space="preserve"> </v>
      </c>
      <c r="H102" s="27">
        <f t="shared" si="28"/>
        <v>0</v>
      </c>
      <c r="I102" s="27"/>
      <c r="J102" s="26" t="str">
        <f t="shared" si="29"/>
        <v xml:space="preserve"> </v>
      </c>
      <c r="K102" s="25"/>
      <c r="L102" s="89" t="str">
        <f t="shared" si="22"/>
        <v xml:space="preserve"> </v>
      </c>
      <c r="M102" s="25"/>
      <c r="N102" s="44" t="str">
        <f t="shared" si="23"/>
        <v xml:space="preserve"> </v>
      </c>
      <c r="O102" s="95" t="str">
        <f t="shared" si="24"/>
        <v xml:space="preserve"> </v>
      </c>
      <c r="P102" s="48" t="str">
        <f t="shared" si="25"/>
        <v/>
      </c>
      <c r="Q102" s="34"/>
      <c r="R102" s="110"/>
      <c r="S102" s="69" t="str">
        <f t="shared" si="30"/>
        <v/>
      </c>
      <c r="T102" s="25"/>
      <c r="U102" s="91" t="str">
        <f t="shared" si="31"/>
        <v xml:space="preserve"> </v>
      </c>
      <c r="V102" s="79" t="str">
        <f t="shared" si="32"/>
        <v/>
      </c>
      <c r="W102" s="44" t="str">
        <f t="shared" si="33"/>
        <v/>
      </c>
      <c r="X102" s="95" t="str">
        <f t="shared" si="26"/>
        <v xml:space="preserve"> </v>
      </c>
      <c r="Y102" s="61" t="str">
        <f t="shared" si="35"/>
        <v xml:space="preserve"> </v>
      </c>
      <c r="Z102" s="62" t="str">
        <f t="shared" si="34"/>
        <v xml:space="preserve"> </v>
      </c>
      <c r="AA102" s="63"/>
      <c r="AB102" s="23" t="str">
        <f t="shared" si="27"/>
        <v xml:space="preserve"> </v>
      </c>
      <c r="AC102" s="18"/>
      <c r="AD102" s="72"/>
      <c r="AE102" s="72"/>
    </row>
    <row r="103" spans="1:31" x14ac:dyDescent="0.35">
      <c r="A103" s="15"/>
      <c r="B103" s="5">
        <v>85</v>
      </c>
      <c r="C103" s="7"/>
      <c r="D103" s="10" t="s">
        <v>19</v>
      </c>
      <c r="E103" s="8" t="str">
        <f>IFERROR(IF(OR(D103="LED",D103="Halogéneo",D103="Incandescente"),0,VLOOKUP($D103,'aux validação'!$F$13:$K$86,2,FALSE))," ")</f>
        <v xml:space="preserve"> </v>
      </c>
      <c r="F103" s="27"/>
      <c r="G103" s="5" t="str">
        <f>IFERROR(IF(OR(D103="LED",D103="Halogéneo",D103="Incandescente"),0,VLOOKUP($D103,'aux validação'!$F$13:$K$86,5,FALSE))," ")</f>
        <v xml:space="preserve"> </v>
      </c>
      <c r="H103" s="27">
        <f t="shared" si="28"/>
        <v>0</v>
      </c>
      <c r="I103" s="27"/>
      <c r="J103" s="26" t="str">
        <f t="shared" si="29"/>
        <v xml:space="preserve"> </v>
      </c>
      <c r="K103" s="25"/>
      <c r="L103" s="89" t="str">
        <f t="shared" si="22"/>
        <v xml:space="preserve"> </v>
      </c>
      <c r="M103" s="25"/>
      <c r="N103" s="44" t="str">
        <f t="shared" si="23"/>
        <v xml:space="preserve"> </v>
      </c>
      <c r="O103" s="95" t="str">
        <f t="shared" si="24"/>
        <v xml:space="preserve"> </v>
      </c>
      <c r="P103" s="48" t="str">
        <f t="shared" si="25"/>
        <v/>
      </c>
      <c r="Q103" s="34"/>
      <c r="R103" s="110"/>
      <c r="S103" s="69" t="str">
        <f t="shared" si="30"/>
        <v/>
      </c>
      <c r="T103" s="25"/>
      <c r="U103" s="91" t="str">
        <f t="shared" si="31"/>
        <v xml:space="preserve"> </v>
      </c>
      <c r="V103" s="79" t="str">
        <f t="shared" si="32"/>
        <v/>
      </c>
      <c r="W103" s="44" t="str">
        <f t="shared" si="33"/>
        <v/>
      </c>
      <c r="X103" s="95" t="str">
        <f t="shared" si="26"/>
        <v xml:space="preserve"> </v>
      </c>
      <c r="Y103" s="61" t="str">
        <f t="shared" si="35"/>
        <v xml:space="preserve"> </v>
      </c>
      <c r="Z103" s="62" t="str">
        <f t="shared" si="34"/>
        <v xml:space="preserve"> </v>
      </c>
      <c r="AA103" s="63"/>
      <c r="AB103" s="23" t="str">
        <f t="shared" si="27"/>
        <v xml:space="preserve"> </v>
      </c>
      <c r="AC103" s="18"/>
      <c r="AD103" s="72"/>
      <c r="AE103" s="72"/>
    </row>
    <row r="104" spans="1:31" x14ac:dyDescent="0.35">
      <c r="A104" s="15"/>
      <c r="B104" s="5">
        <v>86</v>
      </c>
      <c r="C104" s="7"/>
      <c r="D104" s="10" t="s">
        <v>19</v>
      </c>
      <c r="E104" s="8" t="str">
        <f>IFERROR(IF(OR(D104="LED",D104="Halogéneo",D104="Incandescente"),0,VLOOKUP($D104,'aux validação'!$F$13:$K$86,2,FALSE))," ")</f>
        <v xml:space="preserve"> </v>
      </c>
      <c r="F104" s="27"/>
      <c r="G104" s="5" t="str">
        <f>IFERROR(IF(OR(D104="LED",D104="Halogéneo",D104="Incandescente"),0,VLOOKUP($D104,'aux validação'!$F$13:$K$86,5,FALSE))," ")</f>
        <v xml:space="preserve"> </v>
      </c>
      <c r="H104" s="27">
        <f t="shared" si="28"/>
        <v>0</v>
      </c>
      <c r="I104" s="27"/>
      <c r="J104" s="26" t="str">
        <f t="shared" si="29"/>
        <v xml:space="preserve"> </v>
      </c>
      <c r="K104" s="25"/>
      <c r="L104" s="89" t="str">
        <f t="shared" si="22"/>
        <v xml:space="preserve"> </v>
      </c>
      <c r="M104" s="25"/>
      <c r="N104" s="44" t="str">
        <f t="shared" si="23"/>
        <v xml:space="preserve"> </v>
      </c>
      <c r="O104" s="95" t="str">
        <f t="shared" si="24"/>
        <v xml:space="preserve"> </v>
      </c>
      <c r="P104" s="48" t="str">
        <f t="shared" si="25"/>
        <v/>
      </c>
      <c r="Q104" s="34"/>
      <c r="R104" s="110"/>
      <c r="S104" s="69" t="str">
        <f t="shared" si="30"/>
        <v/>
      </c>
      <c r="T104" s="25"/>
      <c r="U104" s="91" t="str">
        <f t="shared" si="31"/>
        <v xml:space="preserve"> </v>
      </c>
      <c r="V104" s="79" t="str">
        <f t="shared" si="32"/>
        <v/>
      </c>
      <c r="W104" s="44" t="str">
        <f t="shared" si="33"/>
        <v/>
      </c>
      <c r="X104" s="95" t="str">
        <f t="shared" si="26"/>
        <v xml:space="preserve"> </v>
      </c>
      <c r="Y104" s="61" t="str">
        <f t="shared" si="35"/>
        <v xml:space="preserve"> </v>
      </c>
      <c r="Z104" s="62" t="str">
        <f t="shared" si="34"/>
        <v xml:space="preserve"> </v>
      </c>
      <c r="AA104" s="63"/>
      <c r="AB104" s="23" t="str">
        <f t="shared" si="27"/>
        <v xml:space="preserve"> </v>
      </c>
      <c r="AC104" s="18"/>
      <c r="AD104" s="72"/>
      <c r="AE104" s="72"/>
    </row>
    <row r="105" spans="1:31" x14ac:dyDescent="0.35">
      <c r="A105" s="15"/>
      <c r="B105" s="5">
        <v>87</v>
      </c>
      <c r="C105" s="7"/>
      <c r="D105" s="10" t="s">
        <v>19</v>
      </c>
      <c r="E105" s="8" t="str">
        <f>IFERROR(IF(OR(D105="LED",D105="Halogéneo",D105="Incandescente"),0,VLOOKUP($D105,'aux validação'!$F$13:$K$86,2,FALSE))," ")</f>
        <v xml:space="preserve"> </v>
      </c>
      <c r="F105" s="27"/>
      <c r="G105" s="5" t="str">
        <f>IFERROR(IF(OR(D105="LED",D105="Halogéneo",D105="Incandescente"),0,VLOOKUP($D105,'aux validação'!$F$13:$K$86,5,FALSE))," ")</f>
        <v xml:space="preserve"> </v>
      </c>
      <c r="H105" s="27">
        <f t="shared" si="28"/>
        <v>0</v>
      </c>
      <c r="I105" s="27"/>
      <c r="J105" s="26" t="str">
        <f t="shared" si="29"/>
        <v xml:space="preserve"> </v>
      </c>
      <c r="K105" s="25"/>
      <c r="L105" s="89" t="str">
        <f t="shared" si="22"/>
        <v xml:space="preserve"> </v>
      </c>
      <c r="M105" s="25"/>
      <c r="N105" s="44" t="str">
        <f t="shared" si="23"/>
        <v xml:space="preserve"> </v>
      </c>
      <c r="O105" s="95" t="str">
        <f t="shared" si="24"/>
        <v xml:space="preserve"> </v>
      </c>
      <c r="P105" s="48" t="str">
        <f t="shared" si="25"/>
        <v/>
      </c>
      <c r="Q105" s="34"/>
      <c r="R105" s="110"/>
      <c r="S105" s="69" t="str">
        <f t="shared" si="30"/>
        <v/>
      </c>
      <c r="T105" s="25"/>
      <c r="U105" s="91" t="str">
        <f t="shared" si="31"/>
        <v xml:space="preserve"> </v>
      </c>
      <c r="V105" s="79" t="str">
        <f t="shared" si="32"/>
        <v/>
      </c>
      <c r="W105" s="44" t="str">
        <f t="shared" si="33"/>
        <v/>
      </c>
      <c r="X105" s="95" t="str">
        <f t="shared" si="26"/>
        <v xml:space="preserve"> </v>
      </c>
      <c r="Y105" s="61" t="str">
        <f t="shared" si="35"/>
        <v xml:space="preserve"> </v>
      </c>
      <c r="Z105" s="62" t="str">
        <f t="shared" si="34"/>
        <v xml:space="preserve"> </v>
      </c>
      <c r="AA105" s="63"/>
      <c r="AB105" s="23" t="str">
        <f t="shared" si="27"/>
        <v xml:space="preserve"> </v>
      </c>
      <c r="AC105" s="18"/>
      <c r="AD105" s="72"/>
      <c r="AE105" s="72"/>
    </row>
    <row r="106" spans="1:31" x14ac:dyDescent="0.35">
      <c r="A106" s="15"/>
      <c r="B106" s="5">
        <v>88</v>
      </c>
      <c r="C106" s="7"/>
      <c r="D106" s="10" t="s">
        <v>19</v>
      </c>
      <c r="E106" s="8" t="str">
        <f>IFERROR(IF(OR(D106="LED",D106="Halogéneo",D106="Incandescente"),0,VLOOKUP($D106,'aux validação'!$F$13:$K$86,2,FALSE))," ")</f>
        <v xml:space="preserve"> </v>
      </c>
      <c r="F106" s="27"/>
      <c r="G106" s="5" t="str">
        <f>IFERROR(IF(OR(D106="LED",D106="Halogéneo",D106="Incandescente"),0,VLOOKUP($D106,'aux validação'!$F$13:$K$86,5,FALSE))," ")</f>
        <v xml:space="preserve"> </v>
      </c>
      <c r="H106" s="27">
        <f t="shared" si="28"/>
        <v>0</v>
      </c>
      <c r="I106" s="27"/>
      <c r="J106" s="26" t="str">
        <f t="shared" si="29"/>
        <v xml:space="preserve"> </v>
      </c>
      <c r="K106" s="25"/>
      <c r="L106" s="89" t="str">
        <f t="shared" si="22"/>
        <v xml:space="preserve"> </v>
      </c>
      <c r="M106" s="25"/>
      <c r="N106" s="44" t="str">
        <f t="shared" si="23"/>
        <v xml:space="preserve"> </v>
      </c>
      <c r="O106" s="95" t="str">
        <f t="shared" si="24"/>
        <v xml:space="preserve"> </v>
      </c>
      <c r="P106" s="48" t="str">
        <f t="shared" si="25"/>
        <v/>
      </c>
      <c r="Q106" s="34"/>
      <c r="R106" s="110"/>
      <c r="S106" s="69" t="str">
        <f t="shared" si="30"/>
        <v/>
      </c>
      <c r="T106" s="25"/>
      <c r="U106" s="91" t="str">
        <f t="shared" si="31"/>
        <v xml:space="preserve"> </v>
      </c>
      <c r="V106" s="79" t="str">
        <f t="shared" si="32"/>
        <v/>
      </c>
      <c r="W106" s="44" t="str">
        <f t="shared" si="33"/>
        <v/>
      </c>
      <c r="X106" s="95" t="str">
        <f t="shared" si="26"/>
        <v xml:space="preserve"> </v>
      </c>
      <c r="Y106" s="61" t="str">
        <f t="shared" si="35"/>
        <v xml:space="preserve"> </v>
      </c>
      <c r="Z106" s="62" t="str">
        <f t="shared" si="34"/>
        <v xml:space="preserve"> </v>
      </c>
      <c r="AA106" s="63"/>
      <c r="AB106" s="23" t="str">
        <f t="shared" si="27"/>
        <v xml:space="preserve"> </v>
      </c>
      <c r="AC106" s="18"/>
      <c r="AD106" s="72"/>
      <c r="AE106" s="72"/>
    </row>
    <row r="107" spans="1:31" x14ac:dyDescent="0.35">
      <c r="A107" s="15"/>
      <c r="B107" s="5">
        <v>89</v>
      </c>
      <c r="C107" s="7"/>
      <c r="D107" s="10" t="s">
        <v>19</v>
      </c>
      <c r="E107" s="8" t="str">
        <f>IFERROR(IF(OR(D107="LED",D107="Halogéneo",D107="Incandescente"),0,VLOOKUP($D107,'aux validação'!$F$13:$K$86,2,FALSE))," ")</f>
        <v xml:space="preserve"> </v>
      </c>
      <c r="F107" s="27"/>
      <c r="G107" s="5" t="str">
        <f>IFERROR(IF(OR(D107="LED",D107="Halogéneo",D107="Incandescente"),0,VLOOKUP($D107,'aux validação'!$F$13:$K$86,5,FALSE))," ")</f>
        <v xml:space="preserve"> </v>
      </c>
      <c r="H107" s="27">
        <f t="shared" si="28"/>
        <v>0</v>
      </c>
      <c r="I107" s="27"/>
      <c r="J107" s="26" t="str">
        <f t="shared" si="29"/>
        <v xml:space="preserve"> </v>
      </c>
      <c r="K107" s="25"/>
      <c r="L107" s="89" t="str">
        <f t="shared" si="22"/>
        <v xml:space="preserve"> </v>
      </c>
      <c r="M107" s="25"/>
      <c r="N107" s="44" t="str">
        <f t="shared" si="23"/>
        <v xml:space="preserve"> </v>
      </c>
      <c r="O107" s="95" t="str">
        <f t="shared" si="24"/>
        <v xml:space="preserve"> </v>
      </c>
      <c r="P107" s="48" t="str">
        <f t="shared" si="25"/>
        <v/>
      </c>
      <c r="Q107" s="34"/>
      <c r="R107" s="110"/>
      <c r="S107" s="69" t="str">
        <f t="shared" si="30"/>
        <v/>
      </c>
      <c r="T107" s="25"/>
      <c r="U107" s="91" t="str">
        <f t="shared" si="31"/>
        <v xml:space="preserve"> </v>
      </c>
      <c r="V107" s="79" t="str">
        <f t="shared" si="32"/>
        <v/>
      </c>
      <c r="W107" s="44" t="str">
        <f t="shared" si="33"/>
        <v/>
      </c>
      <c r="X107" s="95" t="str">
        <f t="shared" si="26"/>
        <v xml:space="preserve"> </v>
      </c>
      <c r="Y107" s="61" t="str">
        <f t="shared" si="35"/>
        <v xml:space="preserve"> </v>
      </c>
      <c r="Z107" s="62" t="str">
        <f t="shared" si="34"/>
        <v xml:space="preserve"> </v>
      </c>
      <c r="AA107" s="63"/>
      <c r="AB107" s="23" t="str">
        <f t="shared" si="27"/>
        <v xml:space="preserve"> </v>
      </c>
      <c r="AC107" s="18"/>
      <c r="AD107" s="72"/>
      <c r="AE107" s="72"/>
    </row>
    <row r="108" spans="1:31" x14ac:dyDescent="0.35">
      <c r="A108" s="15"/>
      <c r="B108" s="5">
        <v>90</v>
      </c>
      <c r="C108" s="7"/>
      <c r="D108" s="10" t="s">
        <v>19</v>
      </c>
      <c r="E108" s="8" t="str">
        <f>IFERROR(IF(OR(D108="LED",D108="Halogéneo",D108="Incandescente"),0,VLOOKUP($D108,'aux validação'!$F$13:$K$86,2,FALSE))," ")</f>
        <v xml:space="preserve"> </v>
      </c>
      <c r="F108" s="27"/>
      <c r="G108" s="5" t="str">
        <f>IFERROR(IF(OR(D108="LED",D108="Halogéneo",D108="Incandescente"),0,VLOOKUP($D108,'aux validação'!$F$13:$K$86,5,FALSE))," ")</f>
        <v xml:space="preserve"> </v>
      </c>
      <c r="H108" s="27">
        <f t="shared" si="28"/>
        <v>0</v>
      </c>
      <c r="I108" s="27"/>
      <c r="J108" s="26" t="str">
        <f t="shared" si="29"/>
        <v xml:space="preserve"> </v>
      </c>
      <c r="K108" s="25"/>
      <c r="L108" s="89" t="str">
        <f t="shared" si="22"/>
        <v xml:space="preserve"> </v>
      </c>
      <c r="M108" s="25"/>
      <c r="N108" s="44" t="str">
        <f t="shared" si="23"/>
        <v xml:space="preserve"> </v>
      </c>
      <c r="O108" s="95" t="str">
        <f t="shared" si="24"/>
        <v xml:space="preserve"> </v>
      </c>
      <c r="P108" s="48" t="str">
        <f t="shared" si="25"/>
        <v/>
      </c>
      <c r="Q108" s="34"/>
      <c r="R108" s="110"/>
      <c r="S108" s="69" t="str">
        <f t="shared" si="30"/>
        <v/>
      </c>
      <c r="T108" s="25"/>
      <c r="U108" s="91" t="str">
        <f t="shared" si="31"/>
        <v xml:space="preserve"> </v>
      </c>
      <c r="V108" s="79" t="str">
        <f t="shared" si="32"/>
        <v/>
      </c>
      <c r="W108" s="44" t="str">
        <f t="shared" si="33"/>
        <v/>
      </c>
      <c r="X108" s="95" t="str">
        <f t="shared" si="26"/>
        <v xml:space="preserve"> </v>
      </c>
      <c r="Y108" s="61" t="str">
        <f t="shared" si="35"/>
        <v xml:space="preserve"> </v>
      </c>
      <c r="Z108" s="62" t="str">
        <f t="shared" si="34"/>
        <v xml:space="preserve"> </v>
      </c>
      <c r="AA108" s="63"/>
      <c r="AB108" s="23" t="str">
        <f t="shared" si="27"/>
        <v xml:space="preserve"> </v>
      </c>
      <c r="AC108" s="18"/>
      <c r="AD108" s="72"/>
      <c r="AE108" s="72"/>
    </row>
    <row r="109" spans="1:31" x14ac:dyDescent="0.35">
      <c r="A109" s="15"/>
      <c r="B109" s="5">
        <v>91</v>
      </c>
      <c r="C109" s="7"/>
      <c r="D109" s="10" t="s">
        <v>19</v>
      </c>
      <c r="E109" s="8" t="str">
        <f>IFERROR(IF(OR(D109="LED",D109="Halogéneo",D109="Incandescente"),0,VLOOKUP($D109,'aux validação'!$F$13:$K$86,2,FALSE))," ")</f>
        <v xml:space="preserve"> </v>
      </c>
      <c r="F109" s="27"/>
      <c r="G109" s="5" t="str">
        <f>IFERROR(IF(OR(D109="LED",D109="Halogéneo",D109="Incandescente"),0,VLOOKUP($D109,'aux validação'!$F$13:$K$86,5,FALSE))," ")</f>
        <v xml:space="preserve"> </v>
      </c>
      <c r="H109" s="27">
        <f t="shared" si="28"/>
        <v>0</v>
      </c>
      <c r="I109" s="27"/>
      <c r="J109" s="26" t="str">
        <f t="shared" si="29"/>
        <v xml:space="preserve"> </v>
      </c>
      <c r="K109" s="25"/>
      <c r="L109" s="89" t="str">
        <f t="shared" si="22"/>
        <v xml:space="preserve"> </v>
      </c>
      <c r="M109" s="25"/>
      <c r="N109" s="44" t="str">
        <f t="shared" si="23"/>
        <v xml:space="preserve"> </v>
      </c>
      <c r="O109" s="95" t="str">
        <f t="shared" si="24"/>
        <v xml:space="preserve"> </v>
      </c>
      <c r="P109" s="48" t="str">
        <f t="shared" si="25"/>
        <v/>
      </c>
      <c r="Q109" s="34"/>
      <c r="R109" s="110"/>
      <c r="S109" s="69" t="str">
        <f t="shared" si="30"/>
        <v/>
      </c>
      <c r="T109" s="25"/>
      <c r="U109" s="91" t="str">
        <f t="shared" si="31"/>
        <v xml:space="preserve"> </v>
      </c>
      <c r="V109" s="79" t="str">
        <f t="shared" si="32"/>
        <v/>
      </c>
      <c r="W109" s="44" t="str">
        <f t="shared" si="33"/>
        <v/>
      </c>
      <c r="X109" s="95" t="str">
        <f t="shared" si="26"/>
        <v xml:space="preserve"> </v>
      </c>
      <c r="Y109" s="61" t="str">
        <f t="shared" si="35"/>
        <v xml:space="preserve"> </v>
      </c>
      <c r="Z109" s="62" t="str">
        <f t="shared" si="34"/>
        <v xml:space="preserve"> </v>
      </c>
      <c r="AA109" s="63"/>
      <c r="AB109" s="23" t="str">
        <f t="shared" si="27"/>
        <v xml:space="preserve"> </v>
      </c>
      <c r="AC109" s="18"/>
      <c r="AD109" s="72"/>
      <c r="AE109" s="72"/>
    </row>
    <row r="110" spans="1:31" x14ac:dyDescent="0.35">
      <c r="A110" s="15"/>
      <c r="B110" s="5">
        <v>92</v>
      </c>
      <c r="C110" s="7"/>
      <c r="D110" s="10" t="s">
        <v>19</v>
      </c>
      <c r="E110" s="8" t="str">
        <f>IFERROR(IF(OR(D110="LED",D110="Halogéneo",D110="Incandescente"),0,VLOOKUP($D110,'aux validação'!$F$13:$K$86,2,FALSE))," ")</f>
        <v xml:space="preserve"> </v>
      </c>
      <c r="F110" s="27"/>
      <c r="G110" s="5" t="str">
        <f>IFERROR(IF(OR(D110="LED",D110="Halogéneo",D110="Incandescente"),0,VLOOKUP($D110,'aux validação'!$F$13:$K$86,5,FALSE))," ")</f>
        <v xml:space="preserve"> </v>
      </c>
      <c r="H110" s="27">
        <f t="shared" si="28"/>
        <v>0</v>
      </c>
      <c r="I110" s="27"/>
      <c r="J110" s="26" t="str">
        <f t="shared" si="29"/>
        <v xml:space="preserve"> </v>
      </c>
      <c r="K110" s="25"/>
      <c r="L110" s="89" t="str">
        <f t="shared" si="22"/>
        <v xml:space="preserve"> </v>
      </c>
      <c r="M110" s="25"/>
      <c r="N110" s="44" t="str">
        <f t="shared" si="23"/>
        <v xml:space="preserve"> </v>
      </c>
      <c r="O110" s="95" t="str">
        <f t="shared" si="24"/>
        <v xml:space="preserve"> </v>
      </c>
      <c r="P110" s="48" t="str">
        <f t="shared" si="25"/>
        <v/>
      </c>
      <c r="Q110" s="34"/>
      <c r="R110" s="110"/>
      <c r="S110" s="69" t="str">
        <f t="shared" si="30"/>
        <v/>
      </c>
      <c r="T110" s="25"/>
      <c r="U110" s="91" t="str">
        <f t="shared" si="31"/>
        <v xml:space="preserve"> </v>
      </c>
      <c r="V110" s="79" t="str">
        <f t="shared" si="32"/>
        <v/>
      </c>
      <c r="W110" s="44" t="str">
        <f t="shared" si="33"/>
        <v/>
      </c>
      <c r="X110" s="95" t="str">
        <f t="shared" si="26"/>
        <v xml:space="preserve"> </v>
      </c>
      <c r="Y110" s="61" t="str">
        <f t="shared" si="35"/>
        <v xml:space="preserve"> </v>
      </c>
      <c r="Z110" s="62" t="str">
        <f t="shared" si="34"/>
        <v xml:space="preserve"> </v>
      </c>
      <c r="AA110" s="63"/>
      <c r="AB110" s="23" t="str">
        <f t="shared" si="27"/>
        <v xml:space="preserve"> </v>
      </c>
      <c r="AC110" s="18"/>
      <c r="AD110" s="72"/>
      <c r="AE110" s="72"/>
    </row>
    <row r="111" spans="1:31" x14ac:dyDescent="0.35">
      <c r="A111" s="15"/>
      <c r="B111" s="5">
        <v>93</v>
      </c>
      <c r="C111" s="7"/>
      <c r="D111" s="10" t="s">
        <v>19</v>
      </c>
      <c r="E111" s="8" t="str">
        <f>IFERROR(IF(OR(D111="LED",D111="Halogéneo",D111="Incandescente"),0,VLOOKUP($D111,'aux validação'!$F$13:$K$86,2,FALSE))," ")</f>
        <v xml:space="preserve"> </v>
      </c>
      <c r="F111" s="27"/>
      <c r="G111" s="5" t="str">
        <f>IFERROR(IF(OR(D111="LED",D111="Halogéneo",D111="Incandescente"),0,VLOOKUP($D111,'aux validação'!$F$13:$K$86,5,FALSE))," ")</f>
        <v xml:space="preserve"> </v>
      </c>
      <c r="H111" s="27">
        <f t="shared" si="28"/>
        <v>0</v>
      </c>
      <c r="I111" s="27"/>
      <c r="J111" s="26" t="str">
        <f t="shared" si="29"/>
        <v xml:space="preserve"> </v>
      </c>
      <c r="K111" s="25"/>
      <c r="L111" s="89" t="str">
        <f t="shared" si="22"/>
        <v xml:space="preserve"> </v>
      </c>
      <c r="M111" s="25"/>
      <c r="N111" s="44" t="str">
        <f t="shared" si="23"/>
        <v xml:space="preserve"> </v>
      </c>
      <c r="O111" s="95" t="str">
        <f t="shared" si="24"/>
        <v xml:space="preserve"> </v>
      </c>
      <c r="P111" s="48" t="str">
        <f t="shared" si="25"/>
        <v/>
      </c>
      <c r="Q111" s="34"/>
      <c r="R111" s="110"/>
      <c r="S111" s="69" t="str">
        <f t="shared" si="30"/>
        <v/>
      </c>
      <c r="T111" s="25"/>
      <c r="U111" s="91" t="str">
        <f t="shared" si="31"/>
        <v xml:space="preserve"> </v>
      </c>
      <c r="V111" s="79" t="str">
        <f t="shared" si="32"/>
        <v/>
      </c>
      <c r="W111" s="44" t="str">
        <f t="shared" si="33"/>
        <v/>
      </c>
      <c r="X111" s="95" t="str">
        <f t="shared" si="26"/>
        <v xml:space="preserve"> </v>
      </c>
      <c r="Y111" s="61" t="str">
        <f t="shared" si="35"/>
        <v xml:space="preserve"> </v>
      </c>
      <c r="Z111" s="62" t="str">
        <f t="shared" si="34"/>
        <v xml:space="preserve"> </v>
      </c>
      <c r="AA111" s="63"/>
      <c r="AB111" s="23" t="str">
        <f t="shared" si="27"/>
        <v xml:space="preserve"> </v>
      </c>
      <c r="AC111" s="18"/>
      <c r="AD111" s="72"/>
      <c r="AE111" s="72"/>
    </row>
    <row r="112" spans="1:31" x14ac:dyDescent="0.35">
      <c r="A112" s="15"/>
      <c r="B112" s="5">
        <v>94</v>
      </c>
      <c r="C112" s="7"/>
      <c r="D112" s="10" t="s">
        <v>19</v>
      </c>
      <c r="E112" s="8" t="str">
        <f>IFERROR(IF(OR(D112="LED",D112="Halogéneo",D112="Incandescente"),0,VLOOKUP($D112,'aux validação'!$F$13:$K$86,2,FALSE))," ")</f>
        <v xml:space="preserve"> </v>
      </c>
      <c r="F112" s="27"/>
      <c r="G112" s="5" t="str">
        <f>IFERROR(IF(OR(D112="LED",D112="Halogéneo",D112="Incandescente"),0,VLOOKUP($D112,'aux validação'!$F$13:$K$86,5,FALSE))," ")</f>
        <v xml:space="preserve"> </v>
      </c>
      <c r="H112" s="27">
        <f t="shared" si="28"/>
        <v>0</v>
      </c>
      <c r="I112" s="27"/>
      <c r="J112" s="26" t="str">
        <f t="shared" si="29"/>
        <v xml:space="preserve"> </v>
      </c>
      <c r="K112" s="25"/>
      <c r="L112" s="89" t="str">
        <f t="shared" si="22"/>
        <v xml:space="preserve"> </v>
      </c>
      <c r="M112" s="25"/>
      <c r="N112" s="44" t="str">
        <f t="shared" si="23"/>
        <v xml:space="preserve"> </v>
      </c>
      <c r="O112" s="95" t="str">
        <f t="shared" si="24"/>
        <v xml:space="preserve"> </v>
      </c>
      <c r="P112" s="48" t="str">
        <f t="shared" si="25"/>
        <v/>
      </c>
      <c r="Q112" s="34"/>
      <c r="R112" s="110"/>
      <c r="S112" s="69" t="str">
        <f t="shared" si="30"/>
        <v/>
      </c>
      <c r="T112" s="25"/>
      <c r="U112" s="91" t="str">
        <f t="shared" si="31"/>
        <v xml:space="preserve"> </v>
      </c>
      <c r="V112" s="79" t="str">
        <f t="shared" si="32"/>
        <v/>
      </c>
      <c r="W112" s="44" t="str">
        <f t="shared" si="33"/>
        <v/>
      </c>
      <c r="X112" s="95" t="str">
        <f t="shared" si="26"/>
        <v xml:space="preserve"> </v>
      </c>
      <c r="Y112" s="61" t="str">
        <f t="shared" si="35"/>
        <v xml:space="preserve"> </v>
      </c>
      <c r="Z112" s="62" t="str">
        <f t="shared" si="34"/>
        <v xml:space="preserve"> </v>
      </c>
      <c r="AA112" s="63"/>
      <c r="AB112" s="23" t="str">
        <f t="shared" si="27"/>
        <v xml:space="preserve"> </v>
      </c>
      <c r="AC112" s="18"/>
      <c r="AD112" s="72"/>
      <c r="AE112" s="72"/>
    </row>
    <row r="113" spans="1:32" x14ac:dyDescent="0.35">
      <c r="A113" s="15"/>
      <c r="B113" s="5">
        <v>95</v>
      </c>
      <c r="C113" s="7"/>
      <c r="D113" s="10" t="s">
        <v>19</v>
      </c>
      <c r="E113" s="8" t="str">
        <f>IFERROR(IF(OR(D113="LED",D113="Halogéneo",D113="Incandescente"),0,VLOOKUP($D113,'aux validação'!$F$13:$K$86,2,FALSE))," ")</f>
        <v xml:space="preserve"> </v>
      </c>
      <c r="F113" s="27"/>
      <c r="G113" s="5" t="str">
        <f>IFERROR(IF(OR(D113="LED",D113="Halogéneo",D113="Incandescente"),0,VLOOKUP($D113,'aux validação'!$F$13:$K$86,5,FALSE))," ")</f>
        <v xml:space="preserve"> </v>
      </c>
      <c r="H113" s="27">
        <f t="shared" si="28"/>
        <v>0</v>
      </c>
      <c r="I113" s="27"/>
      <c r="J113" s="26" t="str">
        <f t="shared" si="29"/>
        <v xml:space="preserve"> </v>
      </c>
      <c r="K113" s="25"/>
      <c r="L113" s="89" t="str">
        <f t="shared" si="22"/>
        <v xml:space="preserve"> </v>
      </c>
      <c r="M113" s="25"/>
      <c r="N113" s="44" t="str">
        <f t="shared" si="23"/>
        <v xml:space="preserve"> </v>
      </c>
      <c r="O113" s="95" t="str">
        <f t="shared" si="24"/>
        <v xml:space="preserve"> </v>
      </c>
      <c r="P113" s="48" t="str">
        <f t="shared" si="25"/>
        <v/>
      </c>
      <c r="Q113" s="34"/>
      <c r="R113" s="110"/>
      <c r="S113" s="69" t="str">
        <f t="shared" si="30"/>
        <v/>
      </c>
      <c r="T113" s="25"/>
      <c r="U113" s="91" t="str">
        <f t="shared" si="31"/>
        <v xml:space="preserve"> </v>
      </c>
      <c r="V113" s="79" t="str">
        <f t="shared" si="32"/>
        <v/>
      </c>
      <c r="W113" s="44" t="str">
        <f t="shared" si="33"/>
        <v/>
      </c>
      <c r="X113" s="95" t="str">
        <f t="shared" si="26"/>
        <v xml:space="preserve"> </v>
      </c>
      <c r="Y113" s="61" t="str">
        <f t="shared" si="35"/>
        <v xml:space="preserve"> </v>
      </c>
      <c r="Z113" s="62" t="str">
        <f t="shared" si="34"/>
        <v xml:space="preserve"> </v>
      </c>
      <c r="AA113" s="63"/>
      <c r="AB113" s="23" t="str">
        <f t="shared" si="27"/>
        <v xml:space="preserve"> </v>
      </c>
      <c r="AC113" s="18"/>
      <c r="AD113" s="72"/>
      <c r="AE113" s="72"/>
    </row>
    <row r="114" spans="1:32" x14ac:dyDescent="0.35">
      <c r="A114" s="15"/>
      <c r="B114" s="5">
        <v>96</v>
      </c>
      <c r="C114" s="7"/>
      <c r="D114" s="10" t="s">
        <v>19</v>
      </c>
      <c r="E114" s="8" t="str">
        <f>IFERROR(IF(OR(D114="LED",D114="Halogéneo",D114="Incandescente"),0,VLOOKUP($D114,'aux validação'!$F$13:$K$86,2,FALSE))," ")</f>
        <v xml:space="preserve"> </v>
      </c>
      <c r="F114" s="27"/>
      <c r="G114" s="5" t="str">
        <f>IFERROR(IF(OR(D114="LED",D114="Halogéneo",D114="Incandescente"),0,VLOOKUP($D114,'aux validação'!$F$13:$K$86,5,FALSE))," ")</f>
        <v xml:space="preserve"> </v>
      </c>
      <c r="H114" s="27">
        <f t="shared" si="28"/>
        <v>0</v>
      </c>
      <c r="I114" s="27"/>
      <c r="J114" s="26" t="str">
        <f t="shared" si="29"/>
        <v xml:space="preserve"> </v>
      </c>
      <c r="K114" s="25"/>
      <c r="L114" s="89" t="str">
        <f t="shared" si="22"/>
        <v xml:space="preserve"> </v>
      </c>
      <c r="M114" s="25"/>
      <c r="N114" s="44" t="str">
        <f t="shared" si="23"/>
        <v xml:space="preserve"> </v>
      </c>
      <c r="O114" s="95" t="str">
        <f t="shared" si="24"/>
        <v xml:space="preserve"> </v>
      </c>
      <c r="P114" s="48" t="str">
        <f t="shared" si="25"/>
        <v/>
      </c>
      <c r="Q114" s="34"/>
      <c r="R114" s="110"/>
      <c r="S114" s="69" t="str">
        <f t="shared" si="30"/>
        <v/>
      </c>
      <c r="T114" s="25"/>
      <c r="U114" s="91" t="str">
        <f t="shared" si="31"/>
        <v xml:space="preserve"> </v>
      </c>
      <c r="V114" s="79" t="str">
        <f t="shared" si="32"/>
        <v/>
      </c>
      <c r="W114" s="44" t="str">
        <f t="shared" si="33"/>
        <v/>
      </c>
      <c r="X114" s="95" t="str">
        <f t="shared" si="26"/>
        <v xml:space="preserve"> </v>
      </c>
      <c r="Y114" s="61" t="str">
        <f t="shared" si="35"/>
        <v xml:space="preserve"> </v>
      </c>
      <c r="Z114" s="62" t="str">
        <f t="shared" si="34"/>
        <v xml:space="preserve"> </v>
      </c>
      <c r="AA114" s="63"/>
      <c r="AB114" s="23" t="str">
        <f t="shared" si="27"/>
        <v xml:space="preserve"> </v>
      </c>
      <c r="AC114" s="18"/>
      <c r="AD114" s="72"/>
      <c r="AE114" s="72"/>
    </row>
    <row r="115" spans="1:32" x14ac:dyDescent="0.35">
      <c r="A115" s="15"/>
      <c r="B115" s="5">
        <v>97</v>
      </c>
      <c r="C115" s="7"/>
      <c r="D115" s="10" t="s">
        <v>19</v>
      </c>
      <c r="E115" s="8" t="str">
        <f>IFERROR(IF(OR(D115="LED",D115="Halogéneo",D115="Incandescente"),0,VLOOKUP($D115,'aux validação'!$F$13:$K$86,2,FALSE))," ")</f>
        <v xml:space="preserve"> </v>
      </c>
      <c r="F115" s="27"/>
      <c r="G115" s="5" t="str">
        <f>IFERROR(IF(OR(D115="LED",D115="Halogéneo",D115="Incandescente"),0,VLOOKUP($D115,'aux validação'!$F$13:$K$86,5,FALSE))," ")</f>
        <v xml:space="preserve"> </v>
      </c>
      <c r="H115" s="27">
        <f t="shared" si="28"/>
        <v>0</v>
      </c>
      <c r="I115" s="27"/>
      <c r="J115" s="26" t="str">
        <f t="shared" si="29"/>
        <v xml:space="preserve"> </v>
      </c>
      <c r="K115" s="25"/>
      <c r="L115" s="89" t="str">
        <f t="shared" ref="L115:L118" si="36">IFERROR((J115*K115)/1000," ")</f>
        <v xml:space="preserve"> </v>
      </c>
      <c r="M115" s="25"/>
      <c r="N115" s="44" t="str">
        <f t="shared" ref="N115:N118" si="37">IFERROR(M115*L115," ")</f>
        <v xml:space="preserve"> </v>
      </c>
      <c r="O115" s="95" t="str">
        <f t="shared" si="24"/>
        <v xml:space="preserve"> </v>
      </c>
      <c r="P115" s="48" t="str">
        <f t="shared" si="25"/>
        <v/>
      </c>
      <c r="Q115" s="34"/>
      <c r="R115" s="110"/>
      <c r="S115" s="69" t="str">
        <f t="shared" si="30"/>
        <v/>
      </c>
      <c r="T115" s="25"/>
      <c r="U115" s="91" t="str">
        <f t="shared" si="31"/>
        <v xml:space="preserve"> </v>
      </c>
      <c r="V115" s="79" t="str">
        <f t="shared" si="32"/>
        <v/>
      </c>
      <c r="W115" s="44" t="str">
        <f t="shared" si="33"/>
        <v/>
      </c>
      <c r="X115" s="95" t="str">
        <f t="shared" si="26"/>
        <v xml:space="preserve"> </v>
      </c>
      <c r="Y115" s="61" t="str">
        <f t="shared" si="35"/>
        <v xml:space="preserve"> </v>
      </c>
      <c r="Z115" s="62" t="str">
        <f t="shared" si="34"/>
        <v xml:space="preserve"> </v>
      </c>
      <c r="AA115" s="63"/>
      <c r="AB115" s="23" t="str">
        <f t="shared" si="27"/>
        <v xml:space="preserve"> </v>
      </c>
      <c r="AC115" s="18"/>
      <c r="AD115" s="72"/>
      <c r="AE115" s="72"/>
    </row>
    <row r="116" spans="1:32" x14ac:dyDescent="0.35">
      <c r="A116" s="15"/>
      <c r="B116" s="5">
        <v>98</v>
      </c>
      <c r="C116" s="7"/>
      <c r="D116" s="10" t="s">
        <v>19</v>
      </c>
      <c r="E116" s="8" t="str">
        <f>IFERROR(IF(OR(D116="LED",D116="Halogéneo",D116="Incandescente"),0,VLOOKUP($D116,'aux validação'!$F$13:$K$86,2,FALSE))," ")</f>
        <v xml:space="preserve"> </v>
      </c>
      <c r="F116" s="27"/>
      <c r="G116" s="5" t="str">
        <f>IFERROR(IF(OR(D116="LED",D116="Halogéneo",D116="Incandescente"),0,VLOOKUP($D116,'aux validação'!$F$13:$K$86,5,FALSE))," ")</f>
        <v xml:space="preserve"> </v>
      </c>
      <c r="H116" s="27">
        <f t="shared" si="28"/>
        <v>0</v>
      </c>
      <c r="I116" s="27"/>
      <c r="J116" s="26" t="str">
        <f t="shared" si="29"/>
        <v xml:space="preserve"> </v>
      </c>
      <c r="K116" s="25"/>
      <c r="L116" s="89" t="str">
        <f t="shared" si="36"/>
        <v xml:space="preserve"> </v>
      </c>
      <c r="M116" s="25"/>
      <c r="N116" s="44" t="str">
        <f t="shared" si="37"/>
        <v xml:space="preserve"> </v>
      </c>
      <c r="O116" s="95" t="str">
        <f t="shared" si="24"/>
        <v xml:space="preserve"> </v>
      </c>
      <c r="P116" s="48" t="str">
        <f t="shared" si="25"/>
        <v/>
      </c>
      <c r="Q116" s="34"/>
      <c r="R116" s="110"/>
      <c r="S116" s="69" t="str">
        <f t="shared" si="30"/>
        <v/>
      </c>
      <c r="T116" s="25"/>
      <c r="U116" s="91" t="str">
        <f t="shared" si="31"/>
        <v xml:space="preserve"> </v>
      </c>
      <c r="V116" s="79" t="str">
        <f t="shared" si="32"/>
        <v/>
      </c>
      <c r="W116" s="44" t="str">
        <f t="shared" si="33"/>
        <v/>
      </c>
      <c r="X116" s="95" t="str">
        <f t="shared" si="26"/>
        <v xml:space="preserve"> </v>
      </c>
      <c r="Y116" s="61" t="str">
        <f t="shared" si="35"/>
        <v xml:space="preserve"> </v>
      </c>
      <c r="Z116" s="62" t="str">
        <f t="shared" si="34"/>
        <v xml:space="preserve"> </v>
      </c>
      <c r="AA116" s="63"/>
      <c r="AB116" s="23" t="str">
        <f t="shared" si="27"/>
        <v xml:space="preserve"> </v>
      </c>
      <c r="AC116" s="18"/>
      <c r="AD116" s="72"/>
      <c r="AE116" s="72"/>
    </row>
    <row r="117" spans="1:32" x14ac:dyDescent="0.35">
      <c r="A117" s="15"/>
      <c r="B117" s="5">
        <v>99</v>
      </c>
      <c r="C117" s="7"/>
      <c r="D117" s="10" t="s">
        <v>19</v>
      </c>
      <c r="E117" s="8" t="str">
        <f>IFERROR(IF(OR(D117="LED",D117="Halogéneo",D117="Incandescente"),0,VLOOKUP($D117,'aux validação'!$F$13:$K$86,2,FALSE))," ")</f>
        <v xml:space="preserve"> </v>
      </c>
      <c r="F117" s="27"/>
      <c r="G117" s="5" t="str">
        <f>IFERROR(IF(OR(D117="LED",D117="Halogéneo",D117="Incandescente"),0,VLOOKUP($D117,'aux validação'!$F$13:$K$86,5,FALSE))," ")</f>
        <v xml:space="preserve"> </v>
      </c>
      <c r="H117" s="27">
        <f t="shared" si="28"/>
        <v>0</v>
      </c>
      <c r="I117" s="27"/>
      <c r="J117" s="26" t="str">
        <f t="shared" si="29"/>
        <v xml:space="preserve"> </v>
      </c>
      <c r="K117" s="25"/>
      <c r="L117" s="89" t="str">
        <f t="shared" si="36"/>
        <v xml:space="preserve"> </v>
      </c>
      <c r="M117" s="25"/>
      <c r="N117" s="44" t="str">
        <f t="shared" si="37"/>
        <v xml:space="preserve"> </v>
      </c>
      <c r="O117" s="95" t="str">
        <f t="shared" si="24"/>
        <v xml:space="preserve"> </v>
      </c>
      <c r="P117" s="48" t="str">
        <f t="shared" si="25"/>
        <v/>
      </c>
      <c r="Q117" s="34"/>
      <c r="R117" s="110"/>
      <c r="S117" s="69" t="str">
        <f t="shared" si="30"/>
        <v/>
      </c>
      <c r="T117" s="25"/>
      <c r="U117" s="91" t="str">
        <f t="shared" si="31"/>
        <v xml:space="preserve"> </v>
      </c>
      <c r="V117" s="79" t="str">
        <f t="shared" si="32"/>
        <v/>
      </c>
      <c r="W117" s="44" t="str">
        <f t="shared" si="33"/>
        <v/>
      </c>
      <c r="X117" s="95" t="str">
        <f t="shared" si="26"/>
        <v xml:space="preserve"> </v>
      </c>
      <c r="Y117" s="61" t="str">
        <f t="shared" si="35"/>
        <v xml:space="preserve"> </v>
      </c>
      <c r="Z117" s="62" t="str">
        <f t="shared" si="34"/>
        <v xml:space="preserve"> </v>
      </c>
      <c r="AA117" s="63"/>
      <c r="AB117" s="23" t="str">
        <f t="shared" si="27"/>
        <v xml:space="preserve"> </v>
      </c>
      <c r="AC117" s="18"/>
      <c r="AD117" s="72"/>
      <c r="AE117" s="72"/>
    </row>
    <row r="118" spans="1:32" x14ac:dyDescent="0.35">
      <c r="A118" s="15"/>
      <c r="B118" s="5">
        <v>100</v>
      </c>
      <c r="C118" s="7"/>
      <c r="D118" s="10" t="s">
        <v>19</v>
      </c>
      <c r="E118" s="8" t="str">
        <f>IFERROR(IF(OR(D118="LED",D118="Halogéneo",D118="Incandescente"),0,VLOOKUP($D118,'aux validação'!$F$13:$K$86,2,FALSE))," ")</f>
        <v xml:space="preserve"> </v>
      </c>
      <c r="F118" s="27"/>
      <c r="G118" s="5" t="str">
        <f>IFERROR(IF(OR(D118="LED",D118="Halogéneo",D118="Incandescente"),0,VLOOKUP($D118,'aux validação'!$F$13:$K$86,5,FALSE))," ")</f>
        <v xml:space="preserve"> </v>
      </c>
      <c r="H118" s="27">
        <f t="shared" si="28"/>
        <v>0</v>
      </c>
      <c r="I118" s="27"/>
      <c r="J118" s="26" t="str">
        <f t="shared" si="29"/>
        <v xml:space="preserve"> </v>
      </c>
      <c r="K118" s="25"/>
      <c r="L118" s="89" t="str">
        <f t="shared" si="36"/>
        <v xml:space="preserve"> </v>
      </c>
      <c r="M118" s="25"/>
      <c r="N118" s="44" t="str">
        <f t="shared" si="37"/>
        <v xml:space="preserve"> </v>
      </c>
      <c r="O118" s="95" t="str">
        <f t="shared" si="24"/>
        <v xml:space="preserve"> </v>
      </c>
      <c r="P118" s="48" t="str">
        <f t="shared" si="25"/>
        <v/>
      </c>
      <c r="Q118" s="34"/>
      <c r="R118" s="110"/>
      <c r="S118" s="69" t="str">
        <f t="shared" si="30"/>
        <v/>
      </c>
      <c r="T118" s="25"/>
      <c r="U118" s="91" t="str">
        <f t="shared" si="31"/>
        <v xml:space="preserve"> </v>
      </c>
      <c r="V118" s="79" t="str">
        <f t="shared" si="32"/>
        <v/>
      </c>
      <c r="W118" s="44" t="str">
        <f t="shared" si="33"/>
        <v/>
      </c>
      <c r="X118" s="95" t="str">
        <f t="shared" si="26"/>
        <v xml:space="preserve"> </v>
      </c>
      <c r="Y118" s="61" t="str">
        <f t="shared" si="35"/>
        <v xml:space="preserve"> </v>
      </c>
      <c r="Z118" s="62" t="str">
        <f t="shared" si="34"/>
        <v xml:space="preserve"> </v>
      </c>
      <c r="AA118" s="63"/>
      <c r="AB118" s="23" t="str">
        <f t="shared" si="27"/>
        <v xml:space="preserve"> </v>
      </c>
      <c r="AC118" s="18"/>
      <c r="AD118" s="72"/>
      <c r="AE118" s="72"/>
    </row>
    <row r="119" spans="1:32" x14ac:dyDescent="0.35">
      <c r="A119" s="12"/>
      <c r="B119" s="6"/>
      <c r="C119" s="96" t="s">
        <v>126</v>
      </c>
      <c r="D119" s="97" t="s">
        <v>125</v>
      </c>
      <c r="E119" s="97" t="s">
        <v>125</v>
      </c>
      <c r="F119" s="97" t="s">
        <v>125</v>
      </c>
      <c r="G119" s="97" t="s">
        <v>125</v>
      </c>
      <c r="H119" s="97" t="s">
        <v>125</v>
      </c>
      <c r="I119" s="97" t="s">
        <v>125</v>
      </c>
      <c r="J119" s="97" t="s">
        <v>125</v>
      </c>
      <c r="K119" s="24">
        <f>IFERROR(SUM(K$19:K$118)," ")</f>
        <v>0</v>
      </c>
      <c r="L119" s="90">
        <f>IFERROR(SUM(L$19:L$118)," ")</f>
        <v>0</v>
      </c>
      <c r="M119" s="90" t="s">
        <v>125</v>
      </c>
      <c r="N119" s="41">
        <f>IFERROR(SUM(N$19:N$118)," ")</f>
        <v>0</v>
      </c>
      <c r="O119" s="67">
        <f>IFERROR(SUM(O$19:O$118)," ")</f>
        <v>0</v>
      </c>
      <c r="P119" s="9" t="str">
        <f t="shared" si="25"/>
        <v>LED</v>
      </c>
      <c r="Q119" s="22" t="s">
        <v>125</v>
      </c>
      <c r="R119" s="22" t="s">
        <v>125</v>
      </c>
      <c r="S119" s="22" t="s">
        <v>125</v>
      </c>
      <c r="T119" s="76">
        <f>IFERROR(SUM(T$19:T$118)," ")</f>
        <v>0</v>
      </c>
      <c r="U119" s="33">
        <f>IFERROR(SUM(U$19:U$118)," ")</f>
        <v>0</v>
      </c>
      <c r="V119" s="77" t="s">
        <v>125</v>
      </c>
      <c r="W119" s="41">
        <f>IFERROR(SUM(W$19:W$118)," ")</f>
        <v>0</v>
      </c>
      <c r="X119" s="50">
        <f>IFERROR(SUM(X$19:X$118)," ")</f>
        <v>0</v>
      </c>
      <c r="Y119" s="51">
        <f t="shared" ref="Y119:AA119" si="38">IFERROR(SUM(Y$19:Y$118)," ")</f>
        <v>0</v>
      </c>
      <c r="Z119" s="50">
        <f t="shared" si="38"/>
        <v>0</v>
      </c>
      <c r="AA119" s="51">
        <f t="shared" si="38"/>
        <v>0</v>
      </c>
      <c r="AB119" s="66" t="str">
        <f t="shared" si="27"/>
        <v xml:space="preserve"> </v>
      </c>
      <c r="AC119" s="18"/>
      <c r="AD119" s="72"/>
      <c r="AE119" s="72"/>
    </row>
    <row r="120" spans="1:32" x14ac:dyDescent="0.35">
      <c r="A120" s="15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32"/>
      <c r="M120" s="17"/>
      <c r="N120" s="32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8"/>
      <c r="AD120" s="12"/>
      <c r="AE120" s="12"/>
      <c r="AF120" s="3"/>
    </row>
    <row r="121" spans="1:32" x14ac:dyDescent="0.35">
      <c r="A121" s="3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30"/>
      <c r="M121" s="12"/>
      <c r="N121" s="30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8"/>
      <c r="AD121" s="12"/>
      <c r="AE121" s="12"/>
      <c r="AF121" s="3"/>
    </row>
    <row r="122" spans="1:32" x14ac:dyDescent="0.35">
      <c r="A122" s="3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30"/>
      <c r="M122" s="12"/>
      <c r="N122" s="30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8"/>
      <c r="AD122" s="12"/>
      <c r="AE122" s="12"/>
      <c r="AF122" s="3"/>
    </row>
    <row r="123" spans="1:32" x14ac:dyDescent="0.35">
      <c r="A123" s="3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30"/>
      <c r="M123" s="12"/>
      <c r="N123" s="30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8"/>
      <c r="AD123" s="12"/>
      <c r="AE123" s="12"/>
      <c r="AF123" s="3"/>
    </row>
    <row r="124" spans="1:32" x14ac:dyDescent="0.35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121"/>
      <c r="M124" s="72"/>
      <c r="N124" s="121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117"/>
      <c r="AD124" s="72"/>
      <c r="AE124" s="72"/>
    </row>
    <row r="125" spans="1:32" x14ac:dyDescent="0.35"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121"/>
      <c r="M125" s="72"/>
      <c r="N125" s="121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</sheetData>
  <sheetProtection algorithmName="SHA-512" hashValue="in2liVsBEL2ev5+ACOEaa8htreoEwT+Mj6wIc+bF/c1AJoUdwBlQq2RMswodagu+2AadMW8mcfwCjpC+1WdF2A==" saltValue="rQcmeGra6+Mavluk7uTSGQ==" spinCount="100000" sheet="1" objects="1" selectLockedCells="1"/>
  <mergeCells count="16">
    <mergeCell ref="R10:T10"/>
    <mergeCell ref="X7:X10"/>
    <mergeCell ref="B6:O10"/>
    <mergeCell ref="AA16:AB16"/>
    <mergeCell ref="P16:X16"/>
    <mergeCell ref="B16:B18"/>
    <mergeCell ref="C16:O16"/>
    <mergeCell ref="C11:C12"/>
    <mergeCell ref="F12:O14"/>
    <mergeCell ref="R7:R8"/>
    <mergeCell ref="Y16:Z16"/>
    <mergeCell ref="R6:T6"/>
    <mergeCell ref="S7:T7"/>
    <mergeCell ref="S8:T8"/>
    <mergeCell ref="R9:T9"/>
    <mergeCell ref="W6:X6"/>
  </mergeCells>
  <phoneticPr fontId="12" type="noConversion"/>
  <conditionalFormatting sqref="B19">
    <cfRule type="expression" dxfId="24" priority="67">
      <formula>#REF!&lt;=#REF!</formula>
    </cfRule>
  </conditionalFormatting>
  <conditionalFormatting sqref="F19:F118">
    <cfRule type="expression" dxfId="23" priority="49">
      <formula>$D19="FC E14/E27"</formula>
    </cfRule>
    <cfRule type="expression" dxfId="22" priority="50">
      <formula>$D19="Incandescente"</formula>
    </cfRule>
    <cfRule type="expression" dxfId="21" priority="51">
      <formula>$D19="Halogéneo"</formula>
    </cfRule>
    <cfRule type="expression" dxfId="20" priority="53">
      <formula>$D19="LED"</formula>
    </cfRule>
  </conditionalFormatting>
  <conditionalFormatting sqref="H19:I118">
    <cfRule type="expression" dxfId="19" priority="5">
      <formula>$D19="FC E14/E27"</formula>
    </cfRule>
    <cfRule type="expression" dxfId="18" priority="6">
      <formula>$D19="Incandescente"</formula>
    </cfRule>
    <cfRule type="expression" dxfId="17" priority="7">
      <formula>$D19="Halogéneo"</formula>
    </cfRule>
    <cfRule type="expression" dxfId="16" priority="8">
      <formula>$D19="LED"</formula>
    </cfRule>
  </conditionalFormatting>
  <conditionalFormatting sqref="J19:J118">
    <cfRule type="expression" dxfId="15" priority="57">
      <formula>OR($D19="LED",$D19="fluorescente compacta",$D19="incandescente",$D19="Halogéneo")</formula>
    </cfRule>
    <cfRule type="expression" dxfId="14" priority="64">
      <formula>$D19="LED"</formula>
    </cfRule>
  </conditionalFormatting>
  <conditionalFormatting sqref="X7">
    <cfRule type="expression" dxfId="13" priority="56">
      <formula>$K$35&gt;50</formula>
    </cfRule>
  </conditionalFormatting>
  <dataValidations xWindow="741" yWindow="654" count="4">
    <dataValidation type="decimal" allowBlank="1" showInputMessage="1" showErrorMessage="1" error="O regime de funcionamento anual deve ser igual ou inferior a 8760 h!" sqref="M20:M118" xr:uid="{5B179A49-6CA7-4808-8908-C1C5ADB62756}">
      <formula1>0</formula1>
      <formula2>8760.1</formula2>
    </dataValidation>
    <dataValidation type="custom" showInputMessage="1" showErrorMessage="1" errorTitle="ERRO" error="Preencher somente no caso do tipo de lâmpada for LED, halogéneo, incandescente ou fluorescente compacta (FC) com casquilho E14 ou E27." promptTitle="Potência da lâmpada" prompt="Preencher somente no caso do tipo de lâmpada for LED, halogéneo, incandescente ou fluorescente compacta (FC) com casquilho E14 ou E27." sqref="F19:F118" xr:uid="{73354453-14AF-4C19-9893-2BA2F0E2898C}">
      <formula1>OR(D19="LED",D19="Halogéneo",D19="Incandescente",D19="FC E14/E27")</formula1>
    </dataValidation>
    <dataValidation type="custom" showInputMessage="1" showErrorMessage="1" errorTitle="ERRO" error="Preencher somente no caso do tipo de lâmpada for LED, halogéneo, incandescente ou fluorescente compacta (FC) com casquilho E14 ou E27." promptTitle="N.º de lâmpadas por luminária" prompt="Preencher somente no caso do tipo de lâmpada for LED, halogéneo, incandescente ou fluorescente compacta (FC) com casquilho E14 ou E27." sqref="I19:I118" xr:uid="{7AC5FD12-5605-4B0F-927A-7B8ADE836116}">
      <formula1>OR(D19="LED",D19="Halogéneo",D19="Incandescente",D19="FC E14/E27")</formula1>
    </dataValidation>
    <dataValidation type="decimal" allowBlank="1" showInputMessage="1" showErrorMessage="1" error="O regime de funcionamento anual deve ser igual ou inferior a 8760 horas!" sqref="M19" xr:uid="{940E9DFB-219A-46A7-988C-9AB585CE5181}">
      <formula1>0</formula1>
      <formula2>8760.1</formula2>
    </dataValidation>
  </dataValidations>
  <pageMargins left="0.7" right="0.7" top="0.75" bottom="0.75" header="0.3" footer="0.3"/>
  <pageSetup paperSize="9" orientation="portrait" r:id="rId1"/>
  <ignoredErrors>
    <ignoredError sqref="E19 H19:H118 E20:E11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41" yWindow="654" count="1">
        <x14:dataValidation type="list" allowBlank="1" showInputMessage="1" showErrorMessage="1" xr:uid="{EAE7CF4F-3C43-48E2-B54F-A45A5C737996}">
          <x14:formula1>
            <xm:f>'aux validação'!$F$12:$F$86</xm:f>
          </x14:formula1>
          <xm:sqref>D19:D118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0B03-0792-4B69-A8EC-462428FE2597}">
  <sheetPr>
    <tabColor theme="5" tint="0.59999389629810485"/>
  </sheetPr>
  <dimension ref="A1:AD126"/>
  <sheetViews>
    <sheetView workbookViewId="0">
      <pane xSplit="2" ySplit="19" topLeftCell="C20" activePane="bottomRight" state="frozen"/>
      <selection pane="topRight" activeCell="C6" sqref="C6"/>
      <selection pane="bottomLeft" activeCell="A18" sqref="A18"/>
      <selection pane="bottomRight" activeCell="D20" sqref="D20"/>
    </sheetView>
  </sheetViews>
  <sheetFormatPr defaultRowHeight="14.5" x14ac:dyDescent="0.35"/>
  <cols>
    <col min="1" max="1" width="0" hidden="1" customWidth="1"/>
    <col min="3" max="3" width="33.7265625" customWidth="1"/>
    <col min="4" max="4" width="18.81640625" customWidth="1"/>
    <col min="5" max="5" width="18.81640625" hidden="1" customWidth="1"/>
    <col min="6" max="6" width="9.54296875" customWidth="1"/>
    <col min="7" max="7" width="13.54296875" customWidth="1"/>
    <col min="8" max="8" width="9.1796875" hidden="1" customWidth="1"/>
    <col min="9" max="10" width="10.54296875" customWidth="1"/>
    <col min="11" max="11" width="11.7265625" customWidth="1"/>
    <col min="12" max="12" width="11.453125" customWidth="1"/>
    <col min="13" max="13" width="14.81640625" customWidth="1"/>
    <col min="14" max="14" width="11.7265625" customWidth="1"/>
    <col min="15" max="15" width="11" customWidth="1"/>
    <col min="16" max="16" width="19.7265625" customWidth="1"/>
    <col min="17" max="17" width="16.1796875" customWidth="1"/>
    <col min="18" max="18" width="17.1796875" customWidth="1"/>
    <col min="19" max="19" width="13.7265625" customWidth="1"/>
    <col min="20" max="20" width="15.1796875" customWidth="1"/>
    <col min="21" max="21" width="14.1796875" customWidth="1"/>
    <col min="22" max="22" width="13.81640625" customWidth="1"/>
    <col min="23" max="23" width="15.7265625" customWidth="1"/>
    <col min="24" max="24" width="11.1796875" customWidth="1"/>
    <col min="25" max="25" width="14.453125" customWidth="1"/>
    <col min="26" max="26" width="13.54296875" customWidth="1"/>
    <col min="27" max="27" width="11.7265625" customWidth="1"/>
    <col min="28" max="28" width="13.7265625" customWidth="1"/>
    <col min="29" max="29" width="13.1796875" customWidth="1"/>
  </cols>
  <sheetData>
    <row r="1" spans="1:30" hidden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3"/>
    </row>
    <row r="2" spans="1:30" hidden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3"/>
    </row>
    <row r="3" spans="1:30" hidden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3"/>
    </row>
    <row r="4" spans="1:30" hidden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3"/>
    </row>
    <row r="5" spans="1:30" ht="5.15" customHeight="1" x14ac:dyDescent="0.35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2"/>
      <c r="Q5" s="16"/>
      <c r="R5" s="16"/>
      <c r="S5" s="16"/>
      <c r="T5" s="16"/>
      <c r="U5" s="16"/>
      <c r="V5" s="16"/>
      <c r="W5" s="16"/>
      <c r="X5" s="16"/>
      <c r="Y5" s="12"/>
      <c r="Z5" s="12"/>
      <c r="AA5" s="12"/>
      <c r="AB5" s="12"/>
      <c r="AC5" s="12"/>
      <c r="AD5" s="3"/>
    </row>
    <row r="6" spans="1:30" ht="31" customHeight="1" x14ac:dyDescent="0.35">
      <c r="A6" s="15"/>
      <c r="B6" s="169" t="s">
        <v>89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1"/>
      <c r="P6" s="19"/>
      <c r="Q6" s="178" t="s">
        <v>20</v>
      </c>
      <c r="R6" s="178"/>
      <c r="S6" s="178"/>
      <c r="T6" s="98" t="s">
        <v>140</v>
      </c>
      <c r="U6" s="99" t="s">
        <v>2</v>
      </c>
      <c r="V6" s="157" t="s">
        <v>3</v>
      </c>
      <c r="W6" s="157"/>
      <c r="X6" s="18"/>
      <c r="Y6" s="18"/>
      <c r="Z6" s="12"/>
      <c r="AA6" s="12"/>
      <c r="AB6" s="12"/>
      <c r="AC6" s="12"/>
      <c r="AD6" s="3"/>
    </row>
    <row r="7" spans="1:30" ht="15" customHeight="1" x14ac:dyDescent="0.35">
      <c r="A7" s="15"/>
      <c r="B7" s="172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4"/>
      <c r="P7" s="20"/>
      <c r="Q7" s="151" t="s">
        <v>4</v>
      </c>
      <c r="R7" s="124" t="s">
        <v>128</v>
      </c>
      <c r="S7" s="124"/>
      <c r="T7" s="100">
        <f>+N120</f>
        <v>0</v>
      </c>
      <c r="U7" s="101">
        <f>+$R$120</f>
        <v>0</v>
      </c>
      <c r="V7" s="102">
        <f>IFERROR(IF(R17=0,0,$T7-$U7)," ")</f>
        <v>0</v>
      </c>
      <c r="W7" s="156">
        <f>IFERROR($V7/$T7,0)</f>
        <v>0</v>
      </c>
      <c r="X7" s="18"/>
      <c r="Y7" s="12" t="s">
        <v>5</v>
      </c>
      <c r="Z7" s="13">
        <f>+T8</f>
        <v>0</v>
      </c>
      <c r="AA7" s="14">
        <v>1</v>
      </c>
      <c r="AB7" s="72"/>
      <c r="AC7" s="12"/>
      <c r="AD7" s="3"/>
    </row>
    <row r="8" spans="1:30" ht="15" customHeight="1" x14ac:dyDescent="0.35">
      <c r="A8" s="15"/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4"/>
      <c r="P8" s="103">
        <v>2.1499999999999999E-4</v>
      </c>
      <c r="Q8" s="151"/>
      <c r="R8" s="124" t="s">
        <v>129</v>
      </c>
      <c r="S8" s="124"/>
      <c r="T8" s="100">
        <f>P8*T7</f>
        <v>0</v>
      </c>
      <c r="U8" s="101">
        <f>P8*U7</f>
        <v>0</v>
      </c>
      <c r="V8" s="102">
        <f>IFERROR(IF(R17=0,0,$T8-$U8)," ")</f>
        <v>0</v>
      </c>
      <c r="W8" s="156"/>
      <c r="X8" s="18"/>
      <c r="Y8" s="12" t="s">
        <v>6</v>
      </c>
      <c r="Z8" s="13">
        <f>+U8</f>
        <v>0</v>
      </c>
      <c r="AA8" s="14">
        <f>IFERROR(Z8/Z7,0)</f>
        <v>0</v>
      </c>
      <c r="AB8" s="72"/>
      <c r="AC8" s="12"/>
      <c r="AD8" s="3"/>
    </row>
    <row r="9" spans="1:30" ht="15" customHeight="1" x14ac:dyDescent="0.35">
      <c r="A9" s="15"/>
      <c r="B9" s="17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4"/>
      <c r="P9" s="104">
        <v>2.1859999999999999</v>
      </c>
      <c r="Q9" s="179" t="s">
        <v>169</v>
      </c>
      <c r="R9" s="180"/>
      <c r="S9" s="181"/>
      <c r="T9" s="100">
        <f>P9*T8</f>
        <v>0</v>
      </c>
      <c r="U9" s="101">
        <f>P9*U8</f>
        <v>0</v>
      </c>
      <c r="V9" s="102">
        <f>IFERROR(IF(R17=0,0,$T9-$U9)," ")</f>
        <v>0</v>
      </c>
      <c r="W9" s="156"/>
      <c r="X9" s="18"/>
      <c r="Y9" s="12" t="s">
        <v>7</v>
      </c>
      <c r="Z9" s="13">
        <f>+V8</f>
        <v>0</v>
      </c>
      <c r="AA9" s="14">
        <f>IFERROR(Z9/Z7,0)</f>
        <v>0</v>
      </c>
      <c r="AB9" s="72"/>
      <c r="AC9" s="12"/>
      <c r="AD9" s="3"/>
    </row>
    <row r="10" spans="1:30" ht="15" customHeight="1" x14ac:dyDescent="0.35">
      <c r="A10" s="15"/>
      <c r="B10" s="175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7"/>
      <c r="P10" s="20"/>
      <c r="Q10" s="179" t="s">
        <v>130</v>
      </c>
      <c r="R10" s="180"/>
      <c r="S10" s="181"/>
      <c r="T10" s="100">
        <f>IFERROR($O$120,"")</f>
        <v>0</v>
      </c>
      <c r="U10" s="101">
        <f>IFERROR($S$120,"")</f>
        <v>0</v>
      </c>
      <c r="V10" s="102">
        <f>IFERROR(IF(R17=0,0,$T10-$U10)," ")</f>
        <v>0</v>
      </c>
      <c r="W10" s="156"/>
      <c r="X10" s="18"/>
      <c r="Y10" s="18"/>
      <c r="Z10" s="12"/>
      <c r="AA10" s="12"/>
      <c r="AB10" s="12"/>
      <c r="AC10" s="12"/>
      <c r="AD10" s="3"/>
    </row>
    <row r="11" spans="1:30" x14ac:dyDescent="0.35">
      <c r="A11" s="12"/>
      <c r="B11" s="17"/>
      <c r="C11" s="158" t="s">
        <v>168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2"/>
      <c r="Q11" s="17"/>
      <c r="R11" s="17"/>
      <c r="S11" s="17"/>
      <c r="T11" s="17"/>
      <c r="U11" s="17"/>
      <c r="V11" s="17"/>
      <c r="W11" s="17"/>
      <c r="X11" s="12"/>
      <c r="Y11" s="12"/>
      <c r="Z11" s="12"/>
      <c r="AA11" s="12"/>
      <c r="AB11" s="12"/>
      <c r="AC11" s="12"/>
      <c r="AD11" s="3"/>
    </row>
    <row r="12" spans="1:30" ht="15" customHeight="1" x14ac:dyDescent="0.35">
      <c r="A12" s="12"/>
      <c r="B12" s="12"/>
      <c r="C12" s="159"/>
      <c r="D12" s="16"/>
      <c r="E12" s="16"/>
      <c r="F12" s="164" t="s">
        <v>146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3"/>
    </row>
    <row r="13" spans="1:30" ht="15" customHeight="1" x14ac:dyDescent="0.35">
      <c r="A13" s="12"/>
      <c r="B13" s="12"/>
      <c r="C13" s="38"/>
      <c r="D13" s="80"/>
      <c r="E13" s="64" t="s">
        <v>109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2"/>
      <c r="Q13" s="12"/>
      <c r="R13" s="12"/>
      <c r="S13" s="12"/>
      <c r="T13" s="12"/>
      <c r="U13" s="12"/>
      <c r="V13" s="12"/>
      <c r="W13" s="43"/>
      <c r="X13" s="12"/>
      <c r="Y13" s="12"/>
      <c r="Z13" s="12"/>
      <c r="AA13" s="12"/>
      <c r="AB13" s="12"/>
      <c r="AC13" s="12"/>
      <c r="AD13" s="3"/>
    </row>
    <row r="14" spans="1:30" ht="15" customHeight="1" x14ac:dyDescent="0.35">
      <c r="A14" s="12"/>
      <c r="B14" s="15"/>
      <c r="C14" s="82" t="s">
        <v>127</v>
      </c>
      <c r="D14" s="118"/>
      <c r="E14" s="4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2"/>
      <c r="Q14" s="12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/>
    </row>
    <row r="15" spans="1:30" x14ac:dyDescent="0.35">
      <c r="A15" s="12"/>
      <c r="B15" s="16"/>
      <c r="C15" s="81"/>
      <c r="D15" s="21"/>
      <c r="E15" s="21"/>
      <c r="F15" s="21"/>
      <c r="G15" s="16"/>
      <c r="H15" s="21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2"/>
      <c r="Y15" s="12"/>
      <c r="Z15" s="12"/>
      <c r="AA15" s="12"/>
      <c r="AB15" s="12"/>
      <c r="AC15" s="36"/>
      <c r="AD15" s="3"/>
    </row>
    <row r="16" spans="1:30" ht="19" customHeight="1" x14ac:dyDescent="0.35">
      <c r="A16" s="3"/>
      <c r="B16" s="140" t="s">
        <v>8</v>
      </c>
      <c r="C16" s="143" t="s">
        <v>136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37" t="s">
        <v>137</v>
      </c>
      <c r="Q16" s="138"/>
      <c r="R16" s="138"/>
      <c r="S16" s="138"/>
      <c r="T16" s="152" t="s">
        <v>3</v>
      </c>
      <c r="U16" s="153"/>
      <c r="V16" s="135" t="s">
        <v>124</v>
      </c>
      <c r="W16" s="136"/>
      <c r="X16" s="117"/>
      <c r="Y16" s="72"/>
      <c r="Z16" s="72"/>
      <c r="AA16" s="12"/>
      <c r="AB16" s="122"/>
      <c r="AC16" s="72"/>
    </row>
    <row r="17" spans="1:29" ht="15" customHeight="1" x14ac:dyDescent="0.35">
      <c r="A17" s="3"/>
      <c r="B17" s="141"/>
      <c r="C17" s="78" t="s">
        <v>126</v>
      </c>
      <c r="D17" s="78" t="s">
        <v>125</v>
      </c>
      <c r="E17" s="68"/>
      <c r="F17" s="78" t="s">
        <v>125</v>
      </c>
      <c r="G17" s="78" t="s">
        <v>125</v>
      </c>
      <c r="H17" s="68"/>
      <c r="I17" s="78" t="s">
        <v>125</v>
      </c>
      <c r="J17" s="22" t="s">
        <v>125</v>
      </c>
      <c r="K17" s="24">
        <f>IFERROR(SUM(K$19:K$118)," ")</f>
        <v>0</v>
      </c>
      <c r="L17" s="90">
        <f>IFERROR(SUM(L$19:L$118)," ")</f>
        <v>0</v>
      </c>
      <c r="M17" s="78" t="s">
        <v>125</v>
      </c>
      <c r="N17" s="41">
        <f>IFERROR(SUM(N$19:N$118)," ")</f>
        <v>0</v>
      </c>
      <c r="O17" s="65">
        <f>IFERROR(SUM(O$19:O$118)," ")</f>
        <v>0</v>
      </c>
      <c r="P17" s="83" t="s">
        <v>125</v>
      </c>
      <c r="Q17" s="78" t="str">
        <f>+M17</f>
        <v>-</v>
      </c>
      <c r="R17" s="85">
        <f>IFERROR(SUM(R$20:R$119)," ")</f>
        <v>0</v>
      </c>
      <c r="S17" s="86">
        <f>IFERROR(SUM(S$20:S$119)," ")</f>
        <v>0</v>
      </c>
      <c r="T17" s="87">
        <f>IFERROR(SUM(T$20:T$119)," ")</f>
        <v>0</v>
      </c>
      <c r="U17" s="88">
        <f>IFERROR(SUM(U$20:U$119)," ")</f>
        <v>0</v>
      </c>
      <c r="V17" s="59">
        <f>IFERROR(SUM(V$20:V$119)," ")</f>
        <v>0</v>
      </c>
      <c r="W17" s="84" t="str">
        <f t="shared" ref="W17" si="0">IFERROR($V17/$U17," ")</f>
        <v xml:space="preserve"> </v>
      </c>
      <c r="X17" s="117"/>
      <c r="Y17" s="72"/>
      <c r="Z17" s="72"/>
      <c r="AA17" s="12"/>
      <c r="AB17" s="122"/>
      <c r="AC17" s="72"/>
    </row>
    <row r="18" spans="1:29" ht="48" customHeight="1" x14ac:dyDescent="0.35">
      <c r="A18" s="15"/>
      <c r="B18" s="141"/>
      <c r="C18" s="140" t="s">
        <v>9</v>
      </c>
      <c r="D18" s="140" t="s">
        <v>142</v>
      </c>
      <c r="E18" s="162" t="s">
        <v>10</v>
      </c>
      <c r="F18" s="140" t="s">
        <v>11</v>
      </c>
      <c r="G18" s="140" t="s">
        <v>120</v>
      </c>
      <c r="H18" s="162" t="s">
        <v>12</v>
      </c>
      <c r="I18" s="140" t="s">
        <v>12</v>
      </c>
      <c r="J18" s="140" t="s">
        <v>13</v>
      </c>
      <c r="K18" s="140" t="s">
        <v>14</v>
      </c>
      <c r="L18" s="140" t="s">
        <v>15</v>
      </c>
      <c r="M18" s="140" t="s">
        <v>145</v>
      </c>
      <c r="N18" s="140" t="s">
        <v>131</v>
      </c>
      <c r="O18" s="167" t="s">
        <v>132</v>
      </c>
      <c r="P18" s="160" t="s">
        <v>119</v>
      </c>
      <c r="Q18" s="140" t="str">
        <f>+M18</f>
        <v>Tempo de funcionamento anual
(horas)</v>
      </c>
      <c r="R18" s="140" t="s">
        <v>133</v>
      </c>
      <c r="S18" s="167" t="str">
        <f>+O18</f>
        <v>Custo energético anual
(€)</v>
      </c>
      <c r="T18" s="160" t="s">
        <v>134</v>
      </c>
      <c r="U18" s="167" t="s">
        <v>138</v>
      </c>
      <c r="V18" s="160" t="s">
        <v>139</v>
      </c>
      <c r="W18" s="140" t="s">
        <v>144</v>
      </c>
      <c r="X18" s="117"/>
      <c r="Y18" s="72"/>
      <c r="Z18" s="72"/>
      <c r="AA18" s="12"/>
      <c r="AB18" s="122"/>
      <c r="AC18" s="72"/>
    </row>
    <row r="19" spans="1:29" ht="15" customHeight="1" x14ac:dyDescent="0.35">
      <c r="A19" s="15"/>
      <c r="B19" s="142"/>
      <c r="C19" s="142"/>
      <c r="D19" s="142"/>
      <c r="E19" s="163"/>
      <c r="F19" s="142"/>
      <c r="G19" s="142"/>
      <c r="H19" s="163"/>
      <c r="I19" s="142"/>
      <c r="J19" s="142"/>
      <c r="K19" s="142"/>
      <c r="L19" s="142"/>
      <c r="M19" s="142"/>
      <c r="N19" s="142"/>
      <c r="O19" s="168"/>
      <c r="P19" s="161"/>
      <c r="Q19" s="142"/>
      <c r="R19" s="142"/>
      <c r="S19" s="168"/>
      <c r="T19" s="161"/>
      <c r="U19" s="168"/>
      <c r="V19" s="161"/>
      <c r="W19" s="142"/>
      <c r="X19" s="117"/>
      <c r="Y19" s="72"/>
      <c r="Z19" s="72"/>
      <c r="AA19" s="12"/>
      <c r="AB19" s="122"/>
      <c r="AC19" s="72"/>
    </row>
    <row r="20" spans="1:29" x14ac:dyDescent="0.35">
      <c r="A20" s="15"/>
      <c r="B20" s="5">
        <v>1</v>
      </c>
      <c r="C20" s="7"/>
      <c r="D20" s="10" t="s">
        <v>19</v>
      </c>
      <c r="E20" s="8" t="str">
        <f>IFERROR(IF(OR(D20="LED",D20="Halogéneo",D20="Incandescente"),0,VLOOKUP($D20,'aux validação'!$F$13:$K$86,2,FALSE))," ")</f>
        <v xml:space="preserve"> </v>
      </c>
      <c r="F20" s="27"/>
      <c r="G20" s="5" t="str">
        <f>IFERROR(IF(OR(D20="LED",D20="Halogéneo",D20="Incandescente"),0,VLOOKUP($D20,'aux validação'!$F$13:$K$86,5,FALSE))," ")</f>
        <v xml:space="preserve"> </v>
      </c>
      <c r="H20" s="27">
        <f>IFERROR(IF(OR(D20="LED",D20="Halogéneo",D20="Incandescente",D20="FC E14/E27"),0,)," ")</f>
        <v>0</v>
      </c>
      <c r="I20" s="27"/>
      <c r="J20" s="26" t="str">
        <f>IFERROR(IF(OR(D20="LED",D20="Halogéneo",D20="Incandescente",D20="FC E14/E27"),(I20+H20)*(E20+F20+G20),(I20+H20)+(E20+F20+G20))," ")</f>
        <v xml:space="preserve"> </v>
      </c>
      <c r="K20" s="25"/>
      <c r="L20" s="89" t="str">
        <f>IFERROR((J20*K20)/1000," ")</f>
        <v xml:space="preserve"> </v>
      </c>
      <c r="M20" s="25"/>
      <c r="N20" s="44" t="str">
        <f>IFERROR(M20*L20," ")</f>
        <v xml:space="preserve"> </v>
      </c>
      <c r="O20" s="46" t="str">
        <f>IFERROR($D$14*$N20," ")</f>
        <v xml:space="preserve"> </v>
      </c>
      <c r="P20" s="49" t="s">
        <v>19</v>
      </c>
      <c r="Q20" s="25"/>
      <c r="R20" s="60" t="str">
        <f>IF(Q20="","",IFERROR(L20*Q20," "))</f>
        <v/>
      </c>
      <c r="S20" s="52" t="str">
        <f>IFERROR($D$14*$R20," ")</f>
        <v xml:space="preserve"> </v>
      </c>
      <c r="T20" s="54" t="str">
        <f t="shared" ref="T20:T25" si="1">IFERROR(IF(R20=0,0,$N20-$R20)," ")</f>
        <v xml:space="preserve"> </v>
      </c>
      <c r="U20" s="56" t="str">
        <f t="shared" ref="U20:U25" si="2">IFERROR(IF(R20=0,0,$O20-$S20)," ")</f>
        <v xml:space="preserve"> </v>
      </c>
      <c r="V20" s="58"/>
      <c r="W20" s="11" t="str">
        <f t="shared" ref="W20:W51" si="3">IFERROR($V20/$U20," ")</f>
        <v xml:space="preserve"> </v>
      </c>
      <c r="X20" s="117"/>
      <c r="Y20" s="72"/>
      <c r="Z20" s="72"/>
      <c r="AA20" s="12"/>
      <c r="AB20" s="122"/>
      <c r="AC20" s="72"/>
    </row>
    <row r="21" spans="1:29" x14ac:dyDescent="0.35">
      <c r="A21" s="15"/>
      <c r="B21" s="5">
        <v>2</v>
      </c>
      <c r="C21" s="7"/>
      <c r="D21" s="10" t="s">
        <v>19</v>
      </c>
      <c r="E21" s="8" t="str">
        <f>IFERROR(IF(OR(D21="LED",D21="Halogéneo",D21="Incandescente"),0,VLOOKUP($D21,'aux validação'!$F$13:$K$86,2,FALSE))," ")</f>
        <v xml:space="preserve"> </v>
      </c>
      <c r="F21" s="27"/>
      <c r="G21" s="5" t="str">
        <f>IFERROR(IF(OR(D21="LED",D21="Halogéneo",D21="Incandescente"),0,VLOOKUP($D21,'aux validação'!$F$13:$K$86,5,FALSE))," ")</f>
        <v xml:space="preserve"> </v>
      </c>
      <c r="H21" s="27">
        <f t="shared" ref="H21:H84" si="4">IFERROR(IF(OR(D21="LED",D21="Halogéneo",D21="Incandescente",D21="FC E14/E27"),0,)," ")</f>
        <v>0</v>
      </c>
      <c r="I21" s="27"/>
      <c r="J21" s="26" t="str">
        <f t="shared" ref="J21:J84" si="5">IFERROR(IF(OR(D21="LED",D21="Halogéneo",D21="Incandescente",D21="FC E14/E27"),(I21+H21)*(E21+F21+G21),(I21+H21)+(E21+F21+G21))," ")</f>
        <v xml:space="preserve"> </v>
      </c>
      <c r="K21" s="25"/>
      <c r="L21" s="89" t="str">
        <f t="shared" ref="L21:L84" si="6">IFERROR((J21*K21)/1000," ")</f>
        <v xml:space="preserve"> </v>
      </c>
      <c r="M21" s="25"/>
      <c r="N21" s="44" t="str">
        <f t="shared" ref="N21:N84" si="7">IFERROR(M21*L21," ")</f>
        <v xml:space="preserve"> </v>
      </c>
      <c r="O21" s="46" t="str">
        <f t="shared" ref="O21:O84" si="8">IFERROR($D$14*$N21," ")</f>
        <v xml:space="preserve"> </v>
      </c>
      <c r="P21" s="49" t="s">
        <v>19</v>
      </c>
      <c r="Q21" s="25"/>
      <c r="R21" s="60" t="str">
        <f t="shared" ref="R21:R84" si="9">IF(Q21="","",IFERROR(L21*Q21," "))</f>
        <v/>
      </c>
      <c r="S21" s="52" t="str">
        <f t="shared" ref="S21:S84" si="10">IFERROR($D$14*$R21," ")</f>
        <v xml:space="preserve"> </v>
      </c>
      <c r="T21" s="54" t="str">
        <f t="shared" si="1"/>
        <v xml:space="preserve"> </v>
      </c>
      <c r="U21" s="56" t="str">
        <f t="shared" si="2"/>
        <v xml:space="preserve"> </v>
      </c>
      <c r="V21" s="58"/>
      <c r="W21" s="11" t="str">
        <f t="shared" si="3"/>
        <v xml:space="preserve"> </v>
      </c>
      <c r="X21" s="117"/>
      <c r="Y21" s="72"/>
      <c r="Z21" s="72"/>
      <c r="AA21" s="12"/>
      <c r="AB21" s="122"/>
      <c r="AC21" s="72"/>
    </row>
    <row r="22" spans="1:29" x14ac:dyDescent="0.35">
      <c r="A22" s="15"/>
      <c r="B22" s="5">
        <v>3</v>
      </c>
      <c r="C22" s="7"/>
      <c r="D22" s="10" t="s">
        <v>19</v>
      </c>
      <c r="E22" s="8" t="str">
        <f>IFERROR(IF(OR(D22="LED",D22="Halogéneo",D22="Incandescente"),0,VLOOKUP($D22,'aux validação'!$F$13:$K$86,2,FALSE))," ")</f>
        <v xml:space="preserve"> </v>
      </c>
      <c r="F22" s="27"/>
      <c r="G22" s="5" t="str">
        <f>IFERROR(IF(OR(D22="LED",D22="Halogéneo",D22="Incandescente"),0,VLOOKUP($D22,'aux validação'!$F$13:$K$86,5,FALSE))," ")</f>
        <v xml:space="preserve"> </v>
      </c>
      <c r="H22" s="27">
        <f t="shared" si="4"/>
        <v>0</v>
      </c>
      <c r="I22" s="27"/>
      <c r="J22" s="26" t="str">
        <f t="shared" si="5"/>
        <v xml:space="preserve"> </v>
      </c>
      <c r="K22" s="25"/>
      <c r="L22" s="89" t="str">
        <f t="shared" si="6"/>
        <v xml:space="preserve"> </v>
      </c>
      <c r="M22" s="25"/>
      <c r="N22" s="44" t="str">
        <f t="shared" si="7"/>
        <v xml:space="preserve"> </v>
      </c>
      <c r="O22" s="46" t="str">
        <f t="shared" si="8"/>
        <v xml:space="preserve"> </v>
      </c>
      <c r="P22" s="49" t="s">
        <v>19</v>
      </c>
      <c r="Q22" s="25"/>
      <c r="R22" s="60" t="str">
        <f t="shared" si="9"/>
        <v/>
      </c>
      <c r="S22" s="52" t="str">
        <f t="shared" si="10"/>
        <v xml:space="preserve"> </v>
      </c>
      <c r="T22" s="54" t="str">
        <f t="shared" si="1"/>
        <v xml:space="preserve"> </v>
      </c>
      <c r="U22" s="56" t="str">
        <f t="shared" si="2"/>
        <v xml:space="preserve"> </v>
      </c>
      <c r="V22" s="58"/>
      <c r="W22" s="11" t="str">
        <f t="shared" si="3"/>
        <v xml:space="preserve"> </v>
      </c>
      <c r="X22" s="117"/>
      <c r="Y22" s="72"/>
      <c r="Z22" s="72"/>
      <c r="AA22" s="12"/>
      <c r="AB22" s="122"/>
      <c r="AC22" s="72"/>
    </row>
    <row r="23" spans="1:29" x14ac:dyDescent="0.35">
      <c r="A23" s="15"/>
      <c r="B23" s="5">
        <v>4</v>
      </c>
      <c r="C23" s="7"/>
      <c r="D23" s="10" t="s">
        <v>19</v>
      </c>
      <c r="E23" s="8" t="str">
        <f>IFERROR(IF(OR(D23="LED",D23="Halogéneo",D23="Incandescente"),0,VLOOKUP($D23,'aux validação'!$F$13:$K$86,2,FALSE))," ")</f>
        <v xml:space="preserve"> </v>
      </c>
      <c r="F23" s="27"/>
      <c r="G23" s="5" t="str">
        <f>IFERROR(IF(OR(D23="LED",D23="Halogéneo",D23="Incandescente"),0,VLOOKUP($D23,'aux validação'!$F$13:$K$86,5,FALSE))," ")</f>
        <v xml:space="preserve"> </v>
      </c>
      <c r="H23" s="27">
        <f t="shared" si="4"/>
        <v>0</v>
      </c>
      <c r="I23" s="27"/>
      <c r="J23" s="26" t="str">
        <f t="shared" si="5"/>
        <v xml:space="preserve"> </v>
      </c>
      <c r="K23" s="25"/>
      <c r="L23" s="89" t="str">
        <f t="shared" si="6"/>
        <v xml:space="preserve"> </v>
      </c>
      <c r="M23" s="25"/>
      <c r="N23" s="44" t="str">
        <f t="shared" si="7"/>
        <v xml:space="preserve"> </v>
      </c>
      <c r="O23" s="46" t="str">
        <f t="shared" si="8"/>
        <v xml:space="preserve"> </v>
      </c>
      <c r="P23" s="49" t="s">
        <v>19</v>
      </c>
      <c r="Q23" s="25"/>
      <c r="R23" s="60" t="str">
        <f t="shared" si="9"/>
        <v/>
      </c>
      <c r="S23" s="52" t="str">
        <f t="shared" si="10"/>
        <v xml:space="preserve"> </v>
      </c>
      <c r="T23" s="54" t="str">
        <f t="shared" si="1"/>
        <v xml:space="preserve"> </v>
      </c>
      <c r="U23" s="56" t="str">
        <f t="shared" si="2"/>
        <v xml:space="preserve"> </v>
      </c>
      <c r="V23" s="58"/>
      <c r="W23" s="11" t="str">
        <f t="shared" si="3"/>
        <v xml:space="preserve"> </v>
      </c>
      <c r="X23" s="117"/>
      <c r="Y23" s="72"/>
      <c r="Z23" s="72"/>
      <c r="AA23" s="12"/>
      <c r="AB23" s="122"/>
      <c r="AC23" s="72"/>
    </row>
    <row r="24" spans="1:29" x14ac:dyDescent="0.35">
      <c r="A24" s="15"/>
      <c r="B24" s="5">
        <v>5</v>
      </c>
      <c r="C24" s="7"/>
      <c r="D24" s="10" t="s">
        <v>19</v>
      </c>
      <c r="E24" s="8" t="str">
        <f>IFERROR(IF(OR(D24="LED",D24="Halogéneo",D24="Incandescente"),0,VLOOKUP($D24,'aux validação'!$F$13:$K$86,2,FALSE))," ")</f>
        <v xml:space="preserve"> </v>
      </c>
      <c r="F24" s="27"/>
      <c r="G24" s="5" t="str">
        <f>IFERROR(IF(OR(D24="LED",D24="Halogéneo",D24="Incandescente"),0,VLOOKUP($D24,'aux validação'!$F$13:$K$86,5,FALSE))," ")</f>
        <v xml:space="preserve"> </v>
      </c>
      <c r="H24" s="27">
        <f t="shared" si="4"/>
        <v>0</v>
      </c>
      <c r="I24" s="27"/>
      <c r="J24" s="26" t="str">
        <f t="shared" si="5"/>
        <v xml:space="preserve"> </v>
      </c>
      <c r="K24" s="25"/>
      <c r="L24" s="89" t="str">
        <f t="shared" si="6"/>
        <v xml:space="preserve"> </v>
      </c>
      <c r="M24" s="25"/>
      <c r="N24" s="44" t="str">
        <f t="shared" si="7"/>
        <v xml:space="preserve"> </v>
      </c>
      <c r="O24" s="46" t="str">
        <f t="shared" si="8"/>
        <v xml:space="preserve"> </v>
      </c>
      <c r="P24" s="49" t="s">
        <v>19</v>
      </c>
      <c r="Q24" s="25"/>
      <c r="R24" s="60" t="str">
        <f t="shared" si="9"/>
        <v/>
      </c>
      <c r="S24" s="52" t="str">
        <f t="shared" si="10"/>
        <v xml:space="preserve"> </v>
      </c>
      <c r="T24" s="54" t="str">
        <f t="shared" si="1"/>
        <v xml:space="preserve"> </v>
      </c>
      <c r="U24" s="56" t="str">
        <f t="shared" si="2"/>
        <v xml:space="preserve"> </v>
      </c>
      <c r="V24" s="58"/>
      <c r="W24" s="11" t="str">
        <f t="shared" si="3"/>
        <v xml:space="preserve"> </v>
      </c>
      <c r="X24" s="117"/>
      <c r="Y24" s="72"/>
      <c r="Z24" s="72"/>
      <c r="AA24" s="12"/>
      <c r="AB24" s="122"/>
      <c r="AC24" s="72"/>
    </row>
    <row r="25" spans="1:29" x14ac:dyDescent="0.35">
      <c r="A25" s="15"/>
      <c r="B25" s="5">
        <v>6</v>
      </c>
      <c r="C25" s="7"/>
      <c r="D25" s="10" t="s">
        <v>19</v>
      </c>
      <c r="E25" s="8" t="str">
        <f>IFERROR(IF(OR(D25="LED",D25="Halogéneo",D25="Incandescente"),0,VLOOKUP($D25,'aux validação'!$F$13:$K$86,2,FALSE))," ")</f>
        <v xml:space="preserve"> </v>
      </c>
      <c r="F25" s="27"/>
      <c r="G25" s="5" t="str">
        <f>IFERROR(IF(OR(D25="LED",D25="Halogéneo",D25="Incandescente"),0,VLOOKUP($D25,'aux validação'!$F$13:$K$86,5,FALSE))," ")</f>
        <v xml:space="preserve"> </v>
      </c>
      <c r="H25" s="27">
        <f t="shared" si="4"/>
        <v>0</v>
      </c>
      <c r="I25" s="27"/>
      <c r="J25" s="26" t="str">
        <f t="shared" si="5"/>
        <v xml:space="preserve"> </v>
      </c>
      <c r="K25" s="25"/>
      <c r="L25" s="89" t="str">
        <f t="shared" si="6"/>
        <v xml:space="preserve"> </v>
      </c>
      <c r="M25" s="25"/>
      <c r="N25" s="44" t="str">
        <f t="shared" si="7"/>
        <v xml:space="preserve"> </v>
      </c>
      <c r="O25" s="46" t="str">
        <f t="shared" si="8"/>
        <v xml:space="preserve"> </v>
      </c>
      <c r="P25" s="49" t="s">
        <v>19</v>
      </c>
      <c r="Q25" s="25"/>
      <c r="R25" s="60" t="str">
        <f t="shared" si="9"/>
        <v/>
      </c>
      <c r="S25" s="52" t="str">
        <f t="shared" si="10"/>
        <v xml:space="preserve"> </v>
      </c>
      <c r="T25" s="54" t="str">
        <f t="shared" si="1"/>
        <v xml:space="preserve"> </v>
      </c>
      <c r="U25" s="56" t="str">
        <f t="shared" si="2"/>
        <v xml:space="preserve"> </v>
      </c>
      <c r="V25" s="58"/>
      <c r="W25" s="11" t="str">
        <f t="shared" si="3"/>
        <v xml:space="preserve"> </v>
      </c>
      <c r="X25" s="117"/>
      <c r="Y25" s="72"/>
      <c r="Z25" s="72"/>
      <c r="AA25" s="12"/>
      <c r="AB25" s="122"/>
      <c r="AC25" s="72"/>
    </row>
    <row r="26" spans="1:29" x14ac:dyDescent="0.35">
      <c r="A26" s="15"/>
      <c r="B26" s="5">
        <v>7</v>
      </c>
      <c r="C26" s="7"/>
      <c r="D26" s="10" t="s">
        <v>19</v>
      </c>
      <c r="E26" s="8" t="str">
        <f>IFERROR(IF(OR(D26="LED",D26="Halogéneo",D26="Incandescente"),0,VLOOKUP($D26,'aux validação'!$F$13:$K$86,2,FALSE))," ")</f>
        <v xml:space="preserve"> </v>
      </c>
      <c r="F26" s="27"/>
      <c r="G26" s="5" t="str">
        <f>IFERROR(IF(OR(D26="LED",D26="Halogéneo",D26="Incandescente"),0,VLOOKUP($D26,'aux validação'!$F$13:$K$86,5,FALSE))," ")</f>
        <v xml:space="preserve"> </v>
      </c>
      <c r="H26" s="27">
        <f t="shared" si="4"/>
        <v>0</v>
      </c>
      <c r="I26" s="27"/>
      <c r="J26" s="26" t="str">
        <f t="shared" si="5"/>
        <v xml:space="preserve"> </v>
      </c>
      <c r="K26" s="25"/>
      <c r="L26" s="89" t="str">
        <f t="shared" si="6"/>
        <v xml:space="preserve"> </v>
      </c>
      <c r="M26" s="25"/>
      <c r="N26" s="44" t="str">
        <f t="shared" si="7"/>
        <v xml:space="preserve"> </v>
      </c>
      <c r="O26" s="46" t="str">
        <f t="shared" si="8"/>
        <v xml:space="preserve"> </v>
      </c>
      <c r="P26" s="49" t="s">
        <v>19</v>
      </c>
      <c r="Q26" s="25"/>
      <c r="R26" s="60" t="str">
        <f t="shared" si="9"/>
        <v/>
      </c>
      <c r="S26" s="52" t="str">
        <f t="shared" si="10"/>
        <v xml:space="preserve"> </v>
      </c>
      <c r="T26" s="54" t="str">
        <f>IFERROR(IF(R26=0,0,$N26-$R26)," ")</f>
        <v xml:space="preserve"> </v>
      </c>
      <c r="U26" s="56" t="str">
        <f>IFERROR(IF(R26=0,0,$O26-$S26)," ")</f>
        <v xml:space="preserve"> </v>
      </c>
      <c r="V26" s="58"/>
      <c r="W26" s="11" t="str">
        <f t="shared" si="3"/>
        <v xml:space="preserve"> </v>
      </c>
      <c r="X26" s="117"/>
      <c r="Y26" s="72"/>
      <c r="Z26" s="72"/>
      <c r="AA26" s="12"/>
      <c r="AB26" s="122"/>
      <c r="AC26" s="72"/>
    </row>
    <row r="27" spans="1:29" x14ac:dyDescent="0.35">
      <c r="A27" s="15"/>
      <c r="B27" s="5">
        <v>8</v>
      </c>
      <c r="C27" s="7"/>
      <c r="D27" s="10" t="s">
        <v>19</v>
      </c>
      <c r="E27" s="8" t="str">
        <f>IFERROR(IF(OR(D27="LED",D27="Halogéneo",D27="Incandescente"),0,VLOOKUP($D27,'aux validação'!$F$13:$K$86,2,FALSE))," ")</f>
        <v xml:space="preserve"> </v>
      </c>
      <c r="F27" s="27"/>
      <c r="G27" s="5" t="str">
        <f>IFERROR(IF(OR(D27="LED",D27="Halogéneo",D27="Incandescente"),0,VLOOKUP($D27,'aux validação'!$F$13:$K$86,5,FALSE))," ")</f>
        <v xml:space="preserve"> </v>
      </c>
      <c r="H27" s="27">
        <f t="shared" si="4"/>
        <v>0</v>
      </c>
      <c r="I27" s="27"/>
      <c r="J27" s="26" t="str">
        <f t="shared" si="5"/>
        <v xml:space="preserve"> </v>
      </c>
      <c r="K27" s="25"/>
      <c r="L27" s="89" t="str">
        <f t="shared" si="6"/>
        <v xml:space="preserve"> </v>
      </c>
      <c r="M27" s="25"/>
      <c r="N27" s="44" t="str">
        <f t="shared" si="7"/>
        <v xml:space="preserve"> </v>
      </c>
      <c r="O27" s="46" t="str">
        <f t="shared" si="8"/>
        <v xml:space="preserve"> </v>
      </c>
      <c r="P27" s="49" t="s">
        <v>19</v>
      </c>
      <c r="Q27" s="25"/>
      <c r="R27" s="60" t="str">
        <f t="shared" si="9"/>
        <v/>
      </c>
      <c r="S27" s="52" t="str">
        <f t="shared" si="10"/>
        <v xml:space="preserve"> </v>
      </c>
      <c r="T27" s="54" t="str">
        <f t="shared" ref="T27:T90" si="11">IFERROR(IF(R27=0,0,$N27-$R27)," ")</f>
        <v xml:space="preserve"> </v>
      </c>
      <c r="U27" s="56" t="str">
        <f t="shared" ref="U27:U90" si="12">IFERROR(IF(R27=0,0,$O27-$S27)," ")</f>
        <v xml:space="preserve"> </v>
      </c>
      <c r="V27" s="58"/>
      <c r="W27" s="11" t="str">
        <f t="shared" si="3"/>
        <v xml:space="preserve"> </v>
      </c>
      <c r="X27" s="117"/>
      <c r="Y27" s="72"/>
      <c r="Z27" s="72"/>
      <c r="AA27" s="12"/>
      <c r="AB27" s="122"/>
      <c r="AC27" s="72"/>
    </row>
    <row r="28" spans="1:29" x14ac:dyDescent="0.35">
      <c r="A28" s="15"/>
      <c r="B28" s="5">
        <v>9</v>
      </c>
      <c r="C28" s="7"/>
      <c r="D28" s="10" t="s">
        <v>19</v>
      </c>
      <c r="E28" s="8" t="str">
        <f>IFERROR(IF(OR(D28="LED",D28="Halogéneo",D28="Incandescente"),0,VLOOKUP($D28,'aux validação'!$F$13:$K$86,2,FALSE))," ")</f>
        <v xml:space="preserve"> </v>
      </c>
      <c r="F28" s="27"/>
      <c r="G28" s="5" t="str">
        <f>IFERROR(IF(OR(D28="LED",D28="Halogéneo",D28="Incandescente"),0,VLOOKUP($D28,'aux validação'!$F$13:$K$86,5,FALSE))," ")</f>
        <v xml:space="preserve"> </v>
      </c>
      <c r="H28" s="27">
        <f t="shared" si="4"/>
        <v>0</v>
      </c>
      <c r="I28" s="27"/>
      <c r="J28" s="26" t="str">
        <f t="shared" si="5"/>
        <v xml:space="preserve"> </v>
      </c>
      <c r="K28" s="25"/>
      <c r="L28" s="89" t="str">
        <f t="shared" si="6"/>
        <v xml:space="preserve"> </v>
      </c>
      <c r="M28" s="25"/>
      <c r="N28" s="44" t="str">
        <f t="shared" si="7"/>
        <v xml:space="preserve"> </v>
      </c>
      <c r="O28" s="46" t="str">
        <f t="shared" si="8"/>
        <v xml:space="preserve"> </v>
      </c>
      <c r="P28" s="49" t="s">
        <v>19</v>
      </c>
      <c r="Q28" s="25"/>
      <c r="R28" s="60" t="str">
        <f t="shared" si="9"/>
        <v/>
      </c>
      <c r="S28" s="52" t="str">
        <f t="shared" si="10"/>
        <v xml:space="preserve"> </v>
      </c>
      <c r="T28" s="54" t="str">
        <f t="shared" si="11"/>
        <v xml:space="preserve"> </v>
      </c>
      <c r="U28" s="56" t="str">
        <f t="shared" si="12"/>
        <v xml:space="preserve"> </v>
      </c>
      <c r="V28" s="58"/>
      <c r="W28" s="11" t="str">
        <f t="shared" si="3"/>
        <v xml:space="preserve"> </v>
      </c>
      <c r="X28" s="117"/>
      <c r="Y28" s="72"/>
      <c r="Z28" s="72"/>
      <c r="AA28" s="12"/>
      <c r="AB28" s="122"/>
      <c r="AC28" s="72"/>
    </row>
    <row r="29" spans="1:29" x14ac:dyDescent="0.35">
      <c r="A29" s="15"/>
      <c r="B29" s="5">
        <v>10</v>
      </c>
      <c r="C29" s="7"/>
      <c r="D29" s="10" t="s">
        <v>19</v>
      </c>
      <c r="E29" s="8" t="str">
        <f>IFERROR(IF(OR(D29="LED",D29="Halogéneo",D29="Incandescente"),0,VLOOKUP($D29,'aux validação'!$F$13:$K$86,2,FALSE))," ")</f>
        <v xml:space="preserve"> </v>
      </c>
      <c r="F29" s="27"/>
      <c r="G29" s="5" t="str">
        <f>IFERROR(IF(OR(D29="LED",D29="Halogéneo",D29="Incandescente"),0,VLOOKUP($D29,'aux validação'!$F$13:$K$86,5,FALSE))," ")</f>
        <v xml:space="preserve"> </v>
      </c>
      <c r="H29" s="27">
        <f t="shared" si="4"/>
        <v>0</v>
      </c>
      <c r="I29" s="27"/>
      <c r="J29" s="26" t="str">
        <f t="shared" si="5"/>
        <v xml:space="preserve"> </v>
      </c>
      <c r="K29" s="25"/>
      <c r="L29" s="89" t="str">
        <f t="shared" si="6"/>
        <v xml:space="preserve"> </v>
      </c>
      <c r="M29" s="25"/>
      <c r="N29" s="44" t="str">
        <f t="shared" si="7"/>
        <v xml:space="preserve"> </v>
      </c>
      <c r="O29" s="46" t="str">
        <f t="shared" si="8"/>
        <v xml:space="preserve"> </v>
      </c>
      <c r="P29" s="49" t="s">
        <v>19</v>
      </c>
      <c r="Q29" s="25"/>
      <c r="R29" s="60" t="str">
        <f t="shared" si="9"/>
        <v/>
      </c>
      <c r="S29" s="52" t="str">
        <f t="shared" si="10"/>
        <v xml:space="preserve"> </v>
      </c>
      <c r="T29" s="54" t="str">
        <f t="shared" si="11"/>
        <v xml:space="preserve"> </v>
      </c>
      <c r="U29" s="56" t="str">
        <f t="shared" si="12"/>
        <v xml:space="preserve"> </v>
      </c>
      <c r="V29" s="58"/>
      <c r="W29" s="11" t="str">
        <f t="shared" si="3"/>
        <v xml:space="preserve"> </v>
      </c>
      <c r="X29" s="117"/>
      <c r="Y29" s="72"/>
      <c r="Z29" s="72"/>
      <c r="AA29" s="12"/>
      <c r="AB29" s="122"/>
      <c r="AC29" s="72"/>
    </row>
    <row r="30" spans="1:29" x14ac:dyDescent="0.35">
      <c r="A30" s="15"/>
      <c r="B30" s="5">
        <v>11</v>
      </c>
      <c r="C30" s="7"/>
      <c r="D30" s="10" t="s">
        <v>19</v>
      </c>
      <c r="E30" s="8" t="str">
        <f>IFERROR(IF(OR(D30="LED",D30="Halogéneo",D30="Incandescente"),0,VLOOKUP($D30,'aux validação'!$F$13:$K$86,2,FALSE))," ")</f>
        <v xml:space="preserve"> </v>
      </c>
      <c r="F30" s="27"/>
      <c r="G30" s="5" t="str">
        <f>IFERROR(IF(OR(D30="LED",D30="Halogéneo",D30="Incandescente"),0,VLOOKUP($D30,'aux validação'!$F$13:$K$86,5,FALSE))," ")</f>
        <v xml:space="preserve"> </v>
      </c>
      <c r="H30" s="27">
        <f t="shared" si="4"/>
        <v>0</v>
      </c>
      <c r="I30" s="27"/>
      <c r="J30" s="26" t="str">
        <f t="shared" si="5"/>
        <v xml:space="preserve"> </v>
      </c>
      <c r="K30" s="25"/>
      <c r="L30" s="89" t="str">
        <f t="shared" si="6"/>
        <v xml:space="preserve"> </v>
      </c>
      <c r="M30" s="25"/>
      <c r="N30" s="44" t="str">
        <f t="shared" si="7"/>
        <v xml:space="preserve"> </v>
      </c>
      <c r="O30" s="46" t="str">
        <f t="shared" si="8"/>
        <v xml:space="preserve"> </v>
      </c>
      <c r="P30" s="49" t="s">
        <v>19</v>
      </c>
      <c r="Q30" s="25"/>
      <c r="R30" s="60" t="str">
        <f t="shared" si="9"/>
        <v/>
      </c>
      <c r="S30" s="52" t="str">
        <f t="shared" si="10"/>
        <v xml:space="preserve"> </v>
      </c>
      <c r="T30" s="54" t="str">
        <f t="shared" si="11"/>
        <v xml:space="preserve"> </v>
      </c>
      <c r="U30" s="56" t="str">
        <f t="shared" si="12"/>
        <v xml:space="preserve"> </v>
      </c>
      <c r="V30" s="58"/>
      <c r="W30" s="11" t="str">
        <f>IFERROR($V30/$U30," ")</f>
        <v xml:space="preserve"> </v>
      </c>
      <c r="X30" s="117"/>
      <c r="Y30" s="72"/>
      <c r="Z30" s="72"/>
      <c r="AA30" s="12"/>
      <c r="AB30" s="122"/>
      <c r="AC30" s="72"/>
    </row>
    <row r="31" spans="1:29" x14ac:dyDescent="0.35">
      <c r="A31" s="15"/>
      <c r="B31" s="5">
        <v>12</v>
      </c>
      <c r="C31" s="7"/>
      <c r="D31" s="10" t="s">
        <v>19</v>
      </c>
      <c r="E31" s="8" t="str">
        <f>IFERROR(IF(OR(D31="LED",D31="Halogéneo",D31="Incandescente"),0,VLOOKUP($D31,'aux validação'!$F$13:$K$86,2,FALSE))," ")</f>
        <v xml:space="preserve"> </v>
      </c>
      <c r="F31" s="27"/>
      <c r="G31" s="5" t="str">
        <f>IFERROR(IF(OR(D31="LED",D31="Halogéneo",D31="Incandescente"),0,VLOOKUP($D31,'aux validação'!$F$13:$K$86,5,FALSE))," ")</f>
        <v xml:space="preserve"> </v>
      </c>
      <c r="H31" s="27">
        <f t="shared" si="4"/>
        <v>0</v>
      </c>
      <c r="I31" s="27"/>
      <c r="J31" s="26" t="str">
        <f t="shared" si="5"/>
        <v xml:space="preserve"> </v>
      </c>
      <c r="K31" s="25"/>
      <c r="L31" s="89" t="str">
        <f t="shared" si="6"/>
        <v xml:space="preserve"> </v>
      </c>
      <c r="M31" s="25"/>
      <c r="N31" s="44" t="str">
        <f t="shared" si="7"/>
        <v xml:space="preserve"> </v>
      </c>
      <c r="O31" s="46" t="str">
        <f t="shared" si="8"/>
        <v xml:space="preserve"> </v>
      </c>
      <c r="P31" s="49" t="s">
        <v>19</v>
      </c>
      <c r="Q31" s="25"/>
      <c r="R31" s="60" t="str">
        <f t="shared" si="9"/>
        <v/>
      </c>
      <c r="S31" s="52" t="str">
        <f t="shared" si="10"/>
        <v xml:space="preserve"> </v>
      </c>
      <c r="T31" s="54" t="str">
        <f t="shared" si="11"/>
        <v xml:space="preserve"> </v>
      </c>
      <c r="U31" s="56" t="str">
        <f t="shared" si="12"/>
        <v xml:space="preserve"> </v>
      </c>
      <c r="V31" s="58"/>
      <c r="W31" s="11" t="str">
        <f t="shared" si="3"/>
        <v xml:space="preserve"> </v>
      </c>
      <c r="X31" s="117"/>
      <c r="Y31" s="72"/>
      <c r="Z31" s="72"/>
      <c r="AA31" s="12"/>
      <c r="AB31" s="122"/>
      <c r="AC31" s="72"/>
    </row>
    <row r="32" spans="1:29" x14ac:dyDescent="0.35">
      <c r="A32" s="15"/>
      <c r="B32" s="5">
        <v>13</v>
      </c>
      <c r="C32" s="7"/>
      <c r="D32" s="10" t="s">
        <v>19</v>
      </c>
      <c r="E32" s="8" t="str">
        <f>IFERROR(IF(OR(D32="LED",D32="Halogéneo",D32="Incandescente"),0,VLOOKUP($D32,'aux validação'!$F$13:$K$86,2,FALSE))," ")</f>
        <v xml:space="preserve"> </v>
      </c>
      <c r="F32" s="27"/>
      <c r="G32" s="5" t="str">
        <f>IFERROR(IF(OR(D32="LED",D32="Halogéneo",D32="Incandescente"),0,VLOOKUP($D32,'aux validação'!$F$13:$K$86,5,FALSE))," ")</f>
        <v xml:space="preserve"> </v>
      </c>
      <c r="H32" s="27">
        <f t="shared" si="4"/>
        <v>0</v>
      </c>
      <c r="I32" s="27"/>
      <c r="J32" s="26" t="str">
        <f t="shared" si="5"/>
        <v xml:space="preserve"> </v>
      </c>
      <c r="K32" s="25"/>
      <c r="L32" s="89" t="str">
        <f t="shared" si="6"/>
        <v xml:space="preserve"> </v>
      </c>
      <c r="M32" s="25"/>
      <c r="N32" s="44" t="str">
        <f t="shared" si="7"/>
        <v xml:space="preserve"> </v>
      </c>
      <c r="O32" s="46" t="str">
        <f t="shared" si="8"/>
        <v xml:space="preserve"> </v>
      </c>
      <c r="P32" s="49" t="s">
        <v>19</v>
      </c>
      <c r="Q32" s="25"/>
      <c r="R32" s="60" t="str">
        <f t="shared" si="9"/>
        <v/>
      </c>
      <c r="S32" s="52" t="str">
        <f t="shared" si="10"/>
        <v xml:space="preserve"> </v>
      </c>
      <c r="T32" s="54" t="str">
        <f t="shared" si="11"/>
        <v xml:space="preserve"> </v>
      </c>
      <c r="U32" s="56" t="str">
        <f t="shared" si="12"/>
        <v xml:space="preserve"> </v>
      </c>
      <c r="V32" s="58"/>
      <c r="W32" s="11" t="str">
        <f t="shared" si="3"/>
        <v xml:space="preserve"> </v>
      </c>
      <c r="X32" s="117"/>
      <c r="Y32" s="72"/>
      <c r="Z32" s="72"/>
      <c r="AA32" s="12"/>
      <c r="AB32" s="122"/>
      <c r="AC32" s="72"/>
    </row>
    <row r="33" spans="1:29" x14ac:dyDescent="0.35">
      <c r="A33" s="15"/>
      <c r="B33" s="5">
        <v>14</v>
      </c>
      <c r="C33" s="7"/>
      <c r="D33" s="10" t="s">
        <v>19</v>
      </c>
      <c r="E33" s="8" t="str">
        <f>IFERROR(IF(OR(D33="LED",D33="Halogéneo",D33="Incandescente"),0,VLOOKUP($D33,'aux validação'!$F$13:$K$86,2,FALSE))," ")</f>
        <v xml:space="preserve"> </v>
      </c>
      <c r="F33" s="27"/>
      <c r="G33" s="5" t="str">
        <f>IFERROR(IF(OR(D33="LED",D33="Halogéneo",D33="Incandescente"),0,VLOOKUP($D33,'aux validação'!$F$13:$K$86,5,FALSE))," ")</f>
        <v xml:space="preserve"> </v>
      </c>
      <c r="H33" s="27">
        <f t="shared" si="4"/>
        <v>0</v>
      </c>
      <c r="I33" s="27"/>
      <c r="J33" s="26" t="str">
        <f t="shared" si="5"/>
        <v xml:space="preserve"> </v>
      </c>
      <c r="K33" s="25"/>
      <c r="L33" s="89" t="str">
        <f t="shared" si="6"/>
        <v xml:space="preserve"> </v>
      </c>
      <c r="M33" s="25"/>
      <c r="N33" s="44" t="str">
        <f t="shared" si="7"/>
        <v xml:space="preserve"> </v>
      </c>
      <c r="O33" s="46" t="str">
        <f t="shared" si="8"/>
        <v xml:space="preserve"> </v>
      </c>
      <c r="P33" s="49" t="s">
        <v>19</v>
      </c>
      <c r="Q33" s="25"/>
      <c r="R33" s="60" t="str">
        <f t="shared" si="9"/>
        <v/>
      </c>
      <c r="S33" s="52" t="str">
        <f t="shared" si="10"/>
        <v xml:space="preserve"> </v>
      </c>
      <c r="T33" s="54" t="str">
        <f t="shared" si="11"/>
        <v xml:space="preserve"> </v>
      </c>
      <c r="U33" s="56" t="str">
        <f t="shared" si="12"/>
        <v xml:space="preserve"> </v>
      </c>
      <c r="V33" s="58"/>
      <c r="W33" s="11" t="str">
        <f t="shared" si="3"/>
        <v xml:space="preserve"> </v>
      </c>
      <c r="X33" s="117"/>
      <c r="Y33" s="72"/>
      <c r="Z33" s="72"/>
      <c r="AA33" s="12"/>
      <c r="AB33" s="122"/>
      <c r="AC33" s="72"/>
    </row>
    <row r="34" spans="1:29" x14ac:dyDescent="0.35">
      <c r="A34" s="15"/>
      <c r="B34" s="5">
        <v>15</v>
      </c>
      <c r="C34" s="7"/>
      <c r="D34" s="10" t="s">
        <v>19</v>
      </c>
      <c r="E34" s="8" t="str">
        <f>IFERROR(IF(OR(D34="LED",D34="Halogéneo",D34="Incandescente"),0,VLOOKUP($D34,'aux validação'!$F$13:$K$86,2,FALSE))," ")</f>
        <v xml:space="preserve"> </v>
      </c>
      <c r="F34" s="27"/>
      <c r="G34" s="5" t="str">
        <f>IFERROR(IF(OR(D34="LED",D34="Halogéneo",D34="Incandescente"),0,VLOOKUP($D34,'aux validação'!$F$13:$K$86,5,FALSE))," ")</f>
        <v xml:space="preserve"> </v>
      </c>
      <c r="H34" s="27">
        <f t="shared" si="4"/>
        <v>0</v>
      </c>
      <c r="I34" s="27"/>
      <c r="J34" s="26" t="str">
        <f t="shared" si="5"/>
        <v xml:space="preserve"> </v>
      </c>
      <c r="K34" s="25"/>
      <c r="L34" s="89" t="str">
        <f t="shared" si="6"/>
        <v xml:space="preserve"> </v>
      </c>
      <c r="M34" s="25"/>
      <c r="N34" s="44" t="str">
        <f t="shared" si="7"/>
        <v xml:space="preserve"> </v>
      </c>
      <c r="O34" s="46" t="str">
        <f t="shared" si="8"/>
        <v xml:space="preserve"> </v>
      </c>
      <c r="P34" s="49" t="s">
        <v>19</v>
      </c>
      <c r="Q34" s="25"/>
      <c r="R34" s="60" t="str">
        <f t="shared" si="9"/>
        <v/>
      </c>
      <c r="S34" s="52" t="str">
        <f t="shared" si="10"/>
        <v xml:space="preserve"> </v>
      </c>
      <c r="T34" s="54" t="str">
        <f t="shared" si="11"/>
        <v xml:space="preserve"> </v>
      </c>
      <c r="U34" s="56" t="str">
        <f t="shared" si="12"/>
        <v xml:space="preserve"> </v>
      </c>
      <c r="V34" s="58"/>
      <c r="W34" s="11" t="str">
        <f t="shared" si="3"/>
        <v xml:space="preserve"> </v>
      </c>
      <c r="X34" s="117"/>
      <c r="Y34" s="72"/>
      <c r="Z34" s="72"/>
      <c r="AA34" s="12"/>
      <c r="AB34" s="122"/>
      <c r="AC34" s="72"/>
    </row>
    <row r="35" spans="1:29" x14ac:dyDescent="0.35">
      <c r="A35" s="15"/>
      <c r="B35" s="5">
        <v>16</v>
      </c>
      <c r="C35" s="7"/>
      <c r="D35" s="10" t="s">
        <v>19</v>
      </c>
      <c r="E35" s="8" t="str">
        <f>IFERROR(IF(OR(D35="LED",D35="Halogéneo",D35="Incandescente"),0,VLOOKUP($D35,'aux validação'!$F$13:$K$86,2,FALSE))," ")</f>
        <v xml:space="preserve"> </v>
      </c>
      <c r="F35" s="27"/>
      <c r="G35" s="5" t="str">
        <f>IFERROR(IF(OR(D35="LED",D35="Halogéneo",D35="Incandescente"),0,VLOOKUP($D35,'aux validação'!$F$13:$K$86,5,FALSE))," ")</f>
        <v xml:space="preserve"> </v>
      </c>
      <c r="H35" s="27">
        <f t="shared" si="4"/>
        <v>0</v>
      </c>
      <c r="I35" s="27"/>
      <c r="J35" s="26" t="str">
        <f t="shared" si="5"/>
        <v xml:space="preserve"> </v>
      </c>
      <c r="K35" s="25"/>
      <c r="L35" s="89" t="str">
        <f t="shared" si="6"/>
        <v xml:space="preserve"> </v>
      </c>
      <c r="M35" s="25"/>
      <c r="N35" s="44" t="str">
        <f t="shared" si="7"/>
        <v xml:space="preserve"> </v>
      </c>
      <c r="O35" s="46" t="str">
        <f t="shared" si="8"/>
        <v xml:space="preserve"> </v>
      </c>
      <c r="P35" s="49" t="s">
        <v>19</v>
      </c>
      <c r="Q35" s="25"/>
      <c r="R35" s="60" t="str">
        <f t="shared" si="9"/>
        <v/>
      </c>
      <c r="S35" s="52" t="str">
        <f t="shared" si="10"/>
        <v xml:space="preserve"> </v>
      </c>
      <c r="T35" s="54" t="str">
        <f t="shared" si="11"/>
        <v xml:space="preserve"> </v>
      </c>
      <c r="U35" s="56" t="str">
        <f t="shared" si="12"/>
        <v xml:space="preserve"> </v>
      </c>
      <c r="V35" s="58"/>
      <c r="W35" s="11" t="str">
        <f t="shared" si="3"/>
        <v xml:space="preserve"> </v>
      </c>
      <c r="X35" s="117"/>
      <c r="Y35" s="72"/>
      <c r="Z35" s="72"/>
      <c r="AA35" s="12"/>
      <c r="AB35" s="122"/>
      <c r="AC35" s="72"/>
    </row>
    <row r="36" spans="1:29" x14ac:dyDescent="0.35">
      <c r="A36" s="15"/>
      <c r="B36" s="5">
        <v>17</v>
      </c>
      <c r="C36" s="7"/>
      <c r="D36" s="10" t="s">
        <v>19</v>
      </c>
      <c r="E36" s="8" t="str">
        <f>IFERROR(IF(OR(D36="LED",D36="Halogéneo",D36="Incandescente"),0,VLOOKUP($D36,'aux validação'!$F$13:$K$86,2,FALSE))," ")</f>
        <v xml:space="preserve"> </v>
      </c>
      <c r="F36" s="27"/>
      <c r="G36" s="5" t="str">
        <f>IFERROR(IF(OR(D36="LED",D36="Halogéneo",D36="Incandescente"),0,VLOOKUP($D36,'aux validação'!$F$13:$K$86,5,FALSE))," ")</f>
        <v xml:space="preserve"> </v>
      </c>
      <c r="H36" s="27">
        <f t="shared" si="4"/>
        <v>0</v>
      </c>
      <c r="I36" s="27"/>
      <c r="J36" s="26" t="str">
        <f t="shared" si="5"/>
        <v xml:space="preserve"> </v>
      </c>
      <c r="K36" s="25"/>
      <c r="L36" s="89" t="str">
        <f t="shared" si="6"/>
        <v xml:space="preserve"> </v>
      </c>
      <c r="M36" s="25"/>
      <c r="N36" s="44" t="str">
        <f t="shared" si="7"/>
        <v xml:space="preserve"> </v>
      </c>
      <c r="O36" s="46" t="str">
        <f t="shared" si="8"/>
        <v xml:space="preserve"> </v>
      </c>
      <c r="P36" s="49" t="s">
        <v>19</v>
      </c>
      <c r="Q36" s="25"/>
      <c r="R36" s="60" t="str">
        <f t="shared" si="9"/>
        <v/>
      </c>
      <c r="S36" s="52" t="str">
        <f t="shared" si="10"/>
        <v xml:space="preserve"> </v>
      </c>
      <c r="T36" s="54" t="str">
        <f t="shared" si="11"/>
        <v xml:space="preserve"> </v>
      </c>
      <c r="U36" s="56" t="str">
        <f t="shared" si="12"/>
        <v xml:space="preserve"> </v>
      </c>
      <c r="V36" s="58"/>
      <c r="W36" s="11" t="str">
        <f t="shared" si="3"/>
        <v xml:space="preserve"> </v>
      </c>
      <c r="X36" s="117"/>
      <c r="Y36" s="72"/>
      <c r="Z36" s="72"/>
      <c r="AA36" s="12"/>
      <c r="AB36" s="122"/>
      <c r="AC36" s="72"/>
    </row>
    <row r="37" spans="1:29" x14ac:dyDescent="0.35">
      <c r="A37" s="15"/>
      <c r="B37" s="5">
        <v>18</v>
      </c>
      <c r="C37" s="7"/>
      <c r="D37" s="10" t="s">
        <v>19</v>
      </c>
      <c r="E37" s="8" t="str">
        <f>IFERROR(IF(OR(D37="LED",D37="Halogéneo",D37="Incandescente"),0,VLOOKUP($D37,'aux validação'!$F$13:$K$86,2,FALSE))," ")</f>
        <v xml:space="preserve"> </v>
      </c>
      <c r="F37" s="27"/>
      <c r="G37" s="5" t="str">
        <f>IFERROR(IF(OR(D37="LED",D37="Halogéneo",D37="Incandescente"),0,VLOOKUP($D37,'aux validação'!$F$13:$K$86,5,FALSE))," ")</f>
        <v xml:space="preserve"> </v>
      </c>
      <c r="H37" s="27">
        <f t="shared" si="4"/>
        <v>0</v>
      </c>
      <c r="I37" s="27"/>
      <c r="J37" s="26" t="str">
        <f t="shared" si="5"/>
        <v xml:space="preserve"> </v>
      </c>
      <c r="K37" s="25"/>
      <c r="L37" s="89" t="str">
        <f t="shared" si="6"/>
        <v xml:space="preserve"> </v>
      </c>
      <c r="M37" s="25"/>
      <c r="N37" s="44" t="str">
        <f t="shared" si="7"/>
        <v xml:space="preserve"> </v>
      </c>
      <c r="O37" s="46" t="str">
        <f t="shared" si="8"/>
        <v xml:space="preserve"> </v>
      </c>
      <c r="P37" s="49" t="s">
        <v>19</v>
      </c>
      <c r="Q37" s="25"/>
      <c r="R37" s="60" t="str">
        <f t="shared" si="9"/>
        <v/>
      </c>
      <c r="S37" s="52" t="str">
        <f t="shared" si="10"/>
        <v xml:space="preserve"> </v>
      </c>
      <c r="T37" s="54" t="str">
        <f t="shared" si="11"/>
        <v xml:space="preserve"> </v>
      </c>
      <c r="U37" s="56" t="str">
        <f t="shared" si="12"/>
        <v xml:space="preserve"> </v>
      </c>
      <c r="V37" s="58"/>
      <c r="W37" s="11" t="str">
        <f t="shared" si="3"/>
        <v xml:space="preserve"> </v>
      </c>
      <c r="X37" s="117"/>
      <c r="Y37" s="72"/>
      <c r="Z37" s="72"/>
      <c r="AA37" s="12"/>
      <c r="AB37" s="122"/>
      <c r="AC37" s="72"/>
    </row>
    <row r="38" spans="1:29" x14ac:dyDescent="0.35">
      <c r="A38" s="15"/>
      <c r="B38" s="5">
        <v>19</v>
      </c>
      <c r="C38" s="7"/>
      <c r="D38" s="10" t="s">
        <v>19</v>
      </c>
      <c r="E38" s="8" t="str">
        <f>IFERROR(IF(OR(D38="LED",D38="Halogéneo",D38="Incandescente"),0,VLOOKUP($D38,'aux validação'!$F$13:$K$86,2,FALSE))," ")</f>
        <v xml:space="preserve"> </v>
      </c>
      <c r="F38" s="27"/>
      <c r="G38" s="5" t="str">
        <f>IFERROR(IF(OR(D38="LED",D38="Halogéneo",D38="Incandescente"),0,VLOOKUP($D38,'aux validação'!$F$13:$K$86,5,FALSE))," ")</f>
        <v xml:space="preserve"> </v>
      </c>
      <c r="H38" s="27">
        <f t="shared" si="4"/>
        <v>0</v>
      </c>
      <c r="I38" s="27"/>
      <c r="J38" s="26" t="str">
        <f t="shared" si="5"/>
        <v xml:space="preserve"> </v>
      </c>
      <c r="K38" s="25"/>
      <c r="L38" s="89" t="str">
        <f t="shared" si="6"/>
        <v xml:space="preserve"> </v>
      </c>
      <c r="M38" s="25"/>
      <c r="N38" s="44" t="str">
        <f t="shared" si="7"/>
        <v xml:space="preserve"> </v>
      </c>
      <c r="O38" s="46" t="str">
        <f t="shared" si="8"/>
        <v xml:space="preserve"> </v>
      </c>
      <c r="P38" s="49" t="s">
        <v>19</v>
      </c>
      <c r="Q38" s="25"/>
      <c r="R38" s="60" t="str">
        <f t="shared" si="9"/>
        <v/>
      </c>
      <c r="S38" s="52" t="str">
        <f t="shared" si="10"/>
        <v xml:space="preserve"> </v>
      </c>
      <c r="T38" s="54" t="str">
        <f t="shared" si="11"/>
        <v xml:space="preserve"> </v>
      </c>
      <c r="U38" s="56" t="str">
        <f t="shared" si="12"/>
        <v xml:space="preserve"> </v>
      </c>
      <c r="V38" s="58"/>
      <c r="W38" s="11" t="str">
        <f t="shared" si="3"/>
        <v xml:space="preserve"> </v>
      </c>
      <c r="X38" s="117"/>
      <c r="Y38" s="72"/>
      <c r="Z38" s="72"/>
      <c r="AA38" s="12"/>
      <c r="AB38" s="122"/>
      <c r="AC38" s="72"/>
    </row>
    <row r="39" spans="1:29" x14ac:dyDescent="0.35">
      <c r="A39" s="15"/>
      <c r="B39" s="5">
        <v>20</v>
      </c>
      <c r="C39" s="7"/>
      <c r="D39" s="10" t="s">
        <v>19</v>
      </c>
      <c r="E39" s="8" t="str">
        <f>IFERROR(IF(OR(D39="LED",D39="Halogéneo",D39="Incandescente"),0,VLOOKUP($D39,'aux validação'!$F$13:$K$86,2,FALSE))," ")</f>
        <v xml:space="preserve"> </v>
      </c>
      <c r="F39" s="27"/>
      <c r="G39" s="5" t="str">
        <f>IFERROR(IF(OR(D39="LED",D39="Halogéneo",D39="Incandescente"),0,VLOOKUP($D39,'aux validação'!$F$13:$K$86,5,FALSE))," ")</f>
        <v xml:space="preserve"> </v>
      </c>
      <c r="H39" s="27">
        <f t="shared" si="4"/>
        <v>0</v>
      </c>
      <c r="I39" s="27"/>
      <c r="J39" s="26" t="str">
        <f t="shared" si="5"/>
        <v xml:space="preserve"> </v>
      </c>
      <c r="K39" s="25"/>
      <c r="L39" s="89" t="str">
        <f t="shared" si="6"/>
        <v xml:space="preserve"> </v>
      </c>
      <c r="M39" s="25"/>
      <c r="N39" s="44" t="str">
        <f t="shared" si="7"/>
        <v xml:space="preserve"> </v>
      </c>
      <c r="O39" s="46" t="str">
        <f t="shared" si="8"/>
        <v xml:space="preserve"> </v>
      </c>
      <c r="P39" s="49" t="s">
        <v>19</v>
      </c>
      <c r="Q39" s="25"/>
      <c r="R39" s="60" t="str">
        <f t="shared" si="9"/>
        <v/>
      </c>
      <c r="S39" s="52" t="str">
        <f t="shared" si="10"/>
        <v xml:space="preserve"> </v>
      </c>
      <c r="T39" s="54" t="str">
        <f t="shared" si="11"/>
        <v xml:space="preserve"> </v>
      </c>
      <c r="U39" s="56" t="str">
        <f t="shared" si="12"/>
        <v xml:space="preserve"> </v>
      </c>
      <c r="V39" s="58"/>
      <c r="W39" s="11" t="str">
        <f t="shared" si="3"/>
        <v xml:space="preserve"> </v>
      </c>
      <c r="X39" s="117"/>
      <c r="Y39" s="72"/>
      <c r="Z39" s="72"/>
      <c r="AA39" s="12"/>
      <c r="AB39" s="122"/>
      <c r="AC39" s="72"/>
    </row>
    <row r="40" spans="1:29" x14ac:dyDescent="0.35">
      <c r="A40" s="15"/>
      <c r="B40" s="5">
        <v>21</v>
      </c>
      <c r="C40" s="7"/>
      <c r="D40" s="10" t="s">
        <v>19</v>
      </c>
      <c r="E40" s="8" t="str">
        <f>IFERROR(IF(OR(D40="LED",D40="Halogéneo",D40="Incandescente"),0,VLOOKUP($D40,'aux validação'!$F$13:$K$86,2,FALSE))," ")</f>
        <v xml:space="preserve"> </v>
      </c>
      <c r="F40" s="27"/>
      <c r="G40" s="5" t="str">
        <f>IFERROR(IF(OR(D40="LED",D40="Halogéneo",D40="Incandescente"),0,VLOOKUP($D40,'aux validação'!$F$13:$K$86,5,FALSE))," ")</f>
        <v xml:space="preserve"> </v>
      </c>
      <c r="H40" s="27">
        <f t="shared" si="4"/>
        <v>0</v>
      </c>
      <c r="I40" s="27"/>
      <c r="J40" s="26" t="str">
        <f t="shared" si="5"/>
        <v xml:space="preserve"> </v>
      </c>
      <c r="K40" s="25"/>
      <c r="L40" s="89" t="str">
        <f t="shared" si="6"/>
        <v xml:space="preserve"> </v>
      </c>
      <c r="M40" s="25"/>
      <c r="N40" s="44" t="str">
        <f t="shared" si="7"/>
        <v xml:space="preserve"> </v>
      </c>
      <c r="O40" s="46" t="str">
        <f t="shared" si="8"/>
        <v xml:space="preserve"> </v>
      </c>
      <c r="P40" s="49" t="s">
        <v>19</v>
      </c>
      <c r="Q40" s="25"/>
      <c r="R40" s="60" t="str">
        <f t="shared" si="9"/>
        <v/>
      </c>
      <c r="S40" s="52" t="str">
        <f t="shared" si="10"/>
        <v xml:space="preserve"> </v>
      </c>
      <c r="T40" s="54" t="str">
        <f t="shared" si="11"/>
        <v xml:space="preserve"> </v>
      </c>
      <c r="U40" s="56" t="str">
        <f t="shared" si="12"/>
        <v xml:space="preserve"> </v>
      </c>
      <c r="V40" s="58"/>
      <c r="W40" s="11" t="str">
        <f t="shared" si="3"/>
        <v xml:space="preserve"> </v>
      </c>
      <c r="X40" s="117"/>
      <c r="Y40" s="72"/>
      <c r="Z40" s="72"/>
      <c r="AA40" s="12"/>
      <c r="AB40" s="122"/>
      <c r="AC40" s="72"/>
    </row>
    <row r="41" spans="1:29" x14ac:dyDescent="0.35">
      <c r="A41" s="15"/>
      <c r="B41" s="5">
        <v>22</v>
      </c>
      <c r="C41" s="7"/>
      <c r="D41" s="10" t="s">
        <v>19</v>
      </c>
      <c r="E41" s="8" t="str">
        <f>IFERROR(IF(OR(D41="LED",D41="Halogéneo",D41="Incandescente"),0,VLOOKUP($D41,'aux validação'!$F$13:$K$86,2,FALSE))," ")</f>
        <v xml:space="preserve"> </v>
      </c>
      <c r="F41" s="27"/>
      <c r="G41" s="5" t="str">
        <f>IFERROR(IF(OR(D41="LED",D41="Halogéneo",D41="Incandescente"),0,VLOOKUP($D41,'aux validação'!$F$13:$K$86,5,FALSE))," ")</f>
        <v xml:space="preserve"> </v>
      </c>
      <c r="H41" s="27">
        <f t="shared" si="4"/>
        <v>0</v>
      </c>
      <c r="I41" s="27"/>
      <c r="J41" s="26" t="str">
        <f t="shared" si="5"/>
        <v xml:space="preserve"> </v>
      </c>
      <c r="K41" s="25"/>
      <c r="L41" s="89" t="str">
        <f t="shared" si="6"/>
        <v xml:space="preserve"> </v>
      </c>
      <c r="M41" s="25"/>
      <c r="N41" s="44" t="str">
        <f t="shared" si="7"/>
        <v xml:space="preserve"> </v>
      </c>
      <c r="O41" s="46" t="str">
        <f t="shared" si="8"/>
        <v xml:space="preserve"> </v>
      </c>
      <c r="P41" s="49" t="s">
        <v>19</v>
      </c>
      <c r="Q41" s="25"/>
      <c r="R41" s="60" t="str">
        <f t="shared" si="9"/>
        <v/>
      </c>
      <c r="S41" s="52" t="str">
        <f t="shared" si="10"/>
        <v xml:space="preserve"> </v>
      </c>
      <c r="T41" s="54" t="str">
        <f t="shared" si="11"/>
        <v xml:space="preserve"> </v>
      </c>
      <c r="U41" s="56" t="str">
        <f t="shared" si="12"/>
        <v xml:space="preserve"> </v>
      </c>
      <c r="V41" s="58"/>
      <c r="W41" s="11" t="str">
        <f t="shared" si="3"/>
        <v xml:space="preserve"> </v>
      </c>
      <c r="X41" s="117"/>
      <c r="Y41" s="72"/>
      <c r="Z41" s="72"/>
      <c r="AA41" s="12"/>
      <c r="AB41" s="122"/>
      <c r="AC41" s="72"/>
    </row>
    <row r="42" spans="1:29" x14ac:dyDescent="0.35">
      <c r="A42" s="15"/>
      <c r="B42" s="5">
        <v>23</v>
      </c>
      <c r="C42" s="7"/>
      <c r="D42" s="10" t="s">
        <v>19</v>
      </c>
      <c r="E42" s="8" t="str">
        <f>IFERROR(IF(OR(D42="LED",D42="Halogéneo",D42="Incandescente"),0,VLOOKUP($D42,'aux validação'!$F$13:$K$86,2,FALSE))," ")</f>
        <v xml:space="preserve"> </v>
      </c>
      <c r="F42" s="27"/>
      <c r="G42" s="5" t="str">
        <f>IFERROR(IF(OR(D42="LED",D42="Halogéneo",D42="Incandescente"),0,VLOOKUP($D42,'aux validação'!$F$13:$K$86,5,FALSE))," ")</f>
        <v xml:space="preserve"> </v>
      </c>
      <c r="H42" s="27">
        <f t="shared" si="4"/>
        <v>0</v>
      </c>
      <c r="I42" s="27"/>
      <c r="J42" s="26" t="str">
        <f t="shared" si="5"/>
        <v xml:space="preserve"> </v>
      </c>
      <c r="K42" s="25"/>
      <c r="L42" s="89" t="str">
        <f t="shared" si="6"/>
        <v xml:space="preserve"> </v>
      </c>
      <c r="M42" s="25"/>
      <c r="N42" s="44" t="str">
        <f t="shared" si="7"/>
        <v xml:space="preserve"> </v>
      </c>
      <c r="O42" s="46" t="str">
        <f t="shared" si="8"/>
        <v xml:space="preserve"> </v>
      </c>
      <c r="P42" s="49" t="s">
        <v>19</v>
      </c>
      <c r="Q42" s="25"/>
      <c r="R42" s="60" t="str">
        <f t="shared" si="9"/>
        <v/>
      </c>
      <c r="S42" s="52" t="str">
        <f t="shared" si="10"/>
        <v xml:space="preserve"> </v>
      </c>
      <c r="T42" s="54" t="str">
        <f t="shared" si="11"/>
        <v xml:space="preserve"> </v>
      </c>
      <c r="U42" s="56" t="str">
        <f t="shared" si="12"/>
        <v xml:space="preserve"> </v>
      </c>
      <c r="V42" s="58"/>
      <c r="W42" s="11" t="str">
        <f t="shared" si="3"/>
        <v xml:space="preserve"> </v>
      </c>
      <c r="X42" s="117"/>
      <c r="Y42" s="72"/>
      <c r="Z42" s="72"/>
      <c r="AA42" s="12"/>
      <c r="AB42" s="122"/>
      <c r="AC42" s="72"/>
    </row>
    <row r="43" spans="1:29" x14ac:dyDescent="0.35">
      <c r="A43" s="15"/>
      <c r="B43" s="5">
        <v>24</v>
      </c>
      <c r="C43" s="7"/>
      <c r="D43" s="10" t="s">
        <v>19</v>
      </c>
      <c r="E43" s="8" t="str">
        <f>IFERROR(IF(OR(D43="LED",D43="Halogéneo",D43="Incandescente"),0,VLOOKUP($D43,'aux validação'!$F$13:$K$86,2,FALSE))," ")</f>
        <v xml:space="preserve"> </v>
      </c>
      <c r="F43" s="27"/>
      <c r="G43" s="5" t="str">
        <f>IFERROR(IF(OR(D43="LED",D43="Halogéneo",D43="Incandescente"),0,VLOOKUP($D43,'aux validação'!$F$13:$K$86,5,FALSE))," ")</f>
        <v xml:space="preserve"> </v>
      </c>
      <c r="H43" s="27">
        <f t="shared" si="4"/>
        <v>0</v>
      </c>
      <c r="I43" s="27"/>
      <c r="J43" s="26" t="str">
        <f t="shared" si="5"/>
        <v xml:space="preserve"> </v>
      </c>
      <c r="K43" s="25"/>
      <c r="L43" s="89" t="str">
        <f t="shared" si="6"/>
        <v xml:space="preserve"> </v>
      </c>
      <c r="M43" s="25"/>
      <c r="N43" s="44" t="str">
        <f t="shared" si="7"/>
        <v xml:space="preserve"> </v>
      </c>
      <c r="O43" s="46" t="str">
        <f t="shared" si="8"/>
        <v xml:space="preserve"> </v>
      </c>
      <c r="P43" s="49" t="s">
        <v>19</v>
      </c>
      <c r="Q43" s="25"/>
      <c r="R43" s="60" t="str">
        <f t="shared" si="9"/>
        <v/>
      </c>
      <c r="S43" s="52" t="str">
        <f t="shared" si="10"/>
        <v xml:space="preserve"> </v>
      </c>
      <c r="T43" s="54" t="str">
        <f t="shared" si="11"/>
        <v xml:space="preserve"> </v>
      </c>
      <c r="U43" s="56" t="str">
        <f t="shared" si="12"/>
        <v xml:space="preserve"> </v>
      </c>
      <c r="V43" s="58"/>
      <c r="W43" s="11" t="str">
        <f t="shared" si="3"/>
        <v xml:space="preserve"> </v>
      </c>
      <c r="X43" s="117"/>
      <c r="Y43" s="72"/>
      <c r="Z43" s="72"/>
      <c r="AA43" s="12"/>
      <c r="AB43" s="122"/>
      <c r="AC43" s="72"/>
    </row>
    <row r="44" spans="1:29" x14ac:dyDescent="0.35">
      <c r="A44" s="15"/>
      <c r="B44" s="5">
        <v>25</v>
      </c>
      <c r="C44" s="7"/>
      <c r="D44" s="10" t="s">
        <v>19</v>
      </c>
      <c r="E44" s="8" t="str">
        <f>IFERROR(IF(OR(D44="LED",D44="Halogéneo",D44="Incandescente"),0,VLOOKUP($D44,'aux validação'!$F$13:$K$86,2,FALSE))," ")</f>
        <v xml:space="preserve"> </v>
      </c>
      <c r="F44" s="27"/>
      <c r="G44" s="5" t="str">
        <f>IFERROR(IF(OR(D44="LED",D44="Halogéneo",D44="Incandescente"),0,VLOOKUP($D44,'aux validação'!$F$13:$K$86,5,FALSE))," ")</f>
        <v xml:space="preserve"> </v>
      </c>
      <c r="H44" s="27">
        <f t="shared" si="4"/>
        <v>0</v>
      </c>
      <c r="I44" s="27"/>
      <c r="J44" s="26" t="str">
        <f t="shared" si="5"/>
        <v xml:space="preserve"> </v>
      </c>
      <c r="K44" s="25"/>
      <c r="L44" s="89" t="str">
        <f t="shared" si="6"/>
        <v xml:space="preserve"> </v>
      </c>
      <c r="M44" s="25"/>
      <c r="N44" s="44" t="str">
        <f t="shared" si="7"/>
        <v xml:space="preserve"> </v>
      </c>
      <c r="O44" s="46" t="str">
        <f t="shared" si="8"/>
        <v xml:space="preserve"> </v>
      </c>
      <c r="P44" s="49" t="s">
        <v>19</v>
      </c>
      <c r="Q44" s="25"/>
      <c r="R44" s="60" t="str">
        <f t="shared" si="9"/>
        <v/>
      </c>
      <c r="S44" s="52" t="str">
        <f t="shared" si="10"/>
        <v xml:space="preserve"> </v>
      </c>
      <c r="T44" s="54" t="str">
        <f t="shared" si="11"/>
        <v xml:space="preserve"> </v>
      </c>
      <c r="U44" s="56" t="str">
        <f t="shared" si="12"/>
        <v xml:space="preserve"> </v>
      </c>
      <c r="V44" s="58"/>
      <c r="W44" s="11" t="str">
        <f t="shared" si="3"/>
        <v xml:space="preserve"> </v>
      </c>
      <c r="X44" s="117"/>
      <c r="Y44" s="72"/>
      <c r="Z44" s="72"/>
      <c r="AA44" s="12"/>
      <c r="AB44" s="122"/>
      <c r="AC44" s="72"/>
    </row>
    <row r="45" spans="1:29" x14ac:dyDescent="0.35">
      <c r="A45" s="15"/>
      <c r="B45" s="5">
        <v>26</v>
      </c>
      <c r="C45" s="7"/>
      <c r="D45" s="10" t="s">
        <v>19</v>
      </c>
      <c r="E45" s="8" t="str">
        <f>IFERROR(IF(OR(D45="LED",D45="Halogéneo",D45="Incandescente"),0,VLOOKUP($D45,'aux validação'!$F$13:$K$86,2,FALSE))," ")</f>
        <v xml:space="preserve"> </v>
      </c>
      <c r="F45" s="27"/>
      <c r="G45" s="5" t="str">
        <f>IFERROR(IF(OR(D45="LED",D45="Halogéneo",D45="Incandescente"),0,VLOOKUP($D45,'aux validação'!$F$13:$K$86,5,FALSE))," ")</f>
        <v xml:space="preserve"> </v>
      </c>
      <c r="H45" s="27">
        <f t="shared" si="4"/>
        <v>0</v>
      </c>
      <c r="I45" s="27"/>
      <c r="J45" s="26" t="str">
        <f t="shared" si="5"/>
        <v xml:space="preserve"> </v>
      </c>
      <c r="K45" s="25"/>
      <c r="L45" s="89" t="str">
        <f t="shared" si="6"/>
        <v xml:space="preserve"> </v>
      </c>
      <c r="M45" s="25"/>
      <c r="N45" s="44" t="str">
        <f t="shared" si="7"/>
        <v xml:space="preserve"> </v>
      </c>
      <c r="O45" s="46" t="str">
        <f t="shared" si="8"/>
        <v xml:space="preserve"> </v>
      </c>
      <c r="P45" s="49" t="s">
        <v>19</v>
      </c>
      <c r="Q45" s="25"/>
      <c r="R45" s="60" t="str">
        <f t="shared" si="9"/>
        <v/>
      </c>
      <c r="S45" s="52" t="str">
        <f t="shared" si="10"/>
        <v xml:space="preserve"> </v>
      </c>
      <c r="T45" s="54" t="str">
        <f t="shared" si="11"/>
        <v xml:space="preserve"> </v>
      </c>
      <c r="U45" s="56" t="str">
        <f t="shared" si="12"/>
        <v xml:space="preserve"> </v>
      </c>
      <c r="V45" s="58"/>
      <c r="W45" s="11" t="str">
        <f t="shared" si="3"/>
        <v xml:space="preserve"> </v>
      </c>
      <c r="X45" s="117"/>
      <c r="Y45" s="72"/>
      <c r="Z45" s="72"/>
      <c r="AA45" s="12"/>
      <c r="AB45" s="122"/>
      <c r="AC45" s="72"/>
    </row>
    <row r="46" spans="1:29" x14ac:dyDescent="0.35">
      <c r="A46" s="15"/>
      <c r="B46" s="5">
        <v>27</v>
      </c>
      <c r="C46" s="7"/>
      <c r="D46" s="10" t="s">
        <v>19</v>
      </c>
      <c r="E46" s="8" t="str">
        <f>IFERROR(IF(OR(D46="LED",D46="Halogéneo",D46="Incandescente"),0,VLOOKUP($D46,'aux validação'!$F$13:$K$86,2,FALSE))," ")</f>
        <v xml:space="preserve"> </v>
      </c>
      <c r="F46" s="27"/>
      <c r="G46" s="5" t="str">
        <f>IFERROR(IF(OR(D46="LED",D46="Halogéneo",D46="Incandescente"),0,VLOOKUP($D46,'aux validação'!$F$13:$K$86,5,FALSE))," ")</f>
        <v xml:space="preserve"> </v>
      </c>
      <c r="H46" s="27">
        <f t="shared" si="4"/>
        <v>0</v>
      </c>
      <c r="I46" s="27"/>
      <c r="J46" s="26" t="str">
        <f t="shared" si="5"/>
        <v xml:space="preserve"> </v>
      </c>
      <c r="K46" s="25"/>
      <c r="L46" s="89" t="str">
        <f t="shared" si="6"/>
        <v xml:space="preserve"> </v>
      </c>
      <c r="M46" s="25"/>
      <c r="N46" s="44" t="str">
        <f t="shared" si="7"/>
        <v xml:space="preserve"> </v>
      </c>
      <c r="O46" s="46" t="str">
        <f t="shared" si="8"/>
        <v xml:space="preserve"> </v>
      </c>
      <c r="P46" s="49" t="s">
        <v>19</v>
      </c>
      <c r="Q46" s="25"/>
      <c r="R46" s="60" t="str">
        <f t="shared" si="9"/>
        <v/>
      </c>
      <c r="S46" s="52" t="str">
        <f t="shared" si="10"/>
        <v xml:space="preserve"> </v>
      </c>
      <c r="T46" s="54" t="str">
        <f t="shared" si="11"/>
        <v xml:space="preserve"> </v>
      </c>
      <c r="U46" s="56" t="str">
        <f t="shared" si="12"/>
        <v xml:space="preserve"> </v>
      </c>
      <c r="V46" s="58"/>
      <c r="W46" s="11" t="str">
        <f t="shared" si="3"/>
        <v xml:space="preserve"> </v>
      </c>
      <c r="X46" s="117"/>
      <c r="Y46" s="72"/>
      <c r="Z46" s="72"/>
      <c r="AA46" s="12"/>
      <c r="AB46" s="122"/>
      <c r="AC46" s="72"/>
    </row>
    <row r="47" spans="1:29" x14ac:dyDescent="0.35">
      <c r="A47" s="15"/>
      <c r="B47" s="5">
        <v>28</v>
      </c>
      <c r="C47" s="7"/>
      <c r="D47" s="10" t="s">
        <v>19</v>
      </c>
      <c r="E47" s="8" t="str">
        <f>IFERROR(IF(OR(D47="LED",D47="Halogéneo",D47="Incandescente"),0,VLOOKUP($D47,'aux validação'!$F$13:$K$86,2,FALSE))," ")</f>
        <v xml:space="preserve"> </v>
      </c>
      <c r="F47" s="27"/>
      <c r="G47" s="5" t="str">
        <f>IFERROR(IF(OR(D47="LED",D47="Halogéneo",D47="Incandescente"),0,VLOOKUP($D47,'aux validação'!$F$13:$K$86,5,FALSE))," ")</f>
        <v xml:space="preserve"> </v>
      </c>
      <c r="H47" s="27">
        <f t="shared" si="4"/>
        <v>0</v>
      </c>
      <c r="I47" s="27"/>
      <c r="J47" s="26" t="str">
        <f t="shared" si="5"/>
        <v xml:space="preserve"> </v>
      </c>
      <c r="K47" s="25"/>
      <c r="L47" s="89" t="str">
        <f t="shared" si="6"/>
        <v xml:space="preserve"> </v>
      </c>
      <c r="M47" s="25"/>
      <c r="N47" s="44" t="str">
        <f t="shared" si="7"/>
        <v xml:space="preserve"> </v>
      </c>
      <c r="O47" s="46" t="str">
        <f t="shared" si="8"/>
        <v xml:space="preserve"> </v>
      </c>
      <c r="P47" s="49" t="s">
        <v>19</v>
      </c>
      <c r="Q47" s="25"/>
      <c r="R47" s="60" t="str">
        <f t="shared" si="9"/>
        <v/>
      </c>
      <c r="S47" s="52" t="str">
        <f t="shared" si="10"/>
        <v xml:space="preserve"> </v>
      </c>
      <c r="T47" s="54" t="str">
        <f t="shared" si="11"/>
        <v xml:space="preserve"> </v>
      </c>
      <c r="U47" s="56" t="str">
        <f t="shared" si="12"/>
        <v xml:space="preserve"> </v>
      </c>
      <c r="V47" s="58"/>
      <c r="W47" s="11" t="str">
        <f t="shared" si="3"/>
        <v xml:space="preserve"> </v>
      </c>
      <c r="X47" s="117"/>
      <c r="Y47" s="72"/>
      <c r="Z47" s="72"/>
      <c r="AA47" s="12"/>
      <c r="AB47" s="122"/>
      <c r="AC47" s="72"/>
    </row>
    <row r="48" spans="1:29" x14ac:dyDescent="0.35">
      <c r="A48" s="15"/>
      <c r="B48" s="5">
        <v>29</v>
      </c>
      <c r="C48" s="7"/>
      <c r="D48" s="10" t="s">
        <v>19</v>
      </c>
      <c r="E48" s="8" t="str">
        <f>IFERROR(IF(OR(D48="LED",D48="Halogéneo",D48="Incandescente"),0,VLOOKUP($D48,'aux validação'!$F$13:$K$86,2,FALSE))," ")</f>
        <v xml:space="preserve"> </v>
      </c>
      <c r="F48" s="27"/>
      <c r="G48" s="5" t="str">
        <f>IFERROR(IF(OR(D48="LED",D48="Halogéneo",D48="Incandescente"),0,VLOOKUP($D48,'aux validação'!$F$13:$K$86,5,FALSE))," ")</f>
        <v xml:space="preserve"> </v>
      </c>
      <c r="H48" s="27">
        <f t="shared" si="4"/>
        <v>0</v>
      </c>
      <c r="I48" s="27"/>
      <c r="J48" s="26" t="str">
        <f t="shared" si="5"/>
        <v xml:space="preserve"> </v>
      </c>
      <c r="K48" s="25"/>
      <c r="L48" s="89" t="str">
        <f t="shared" si="6"/>
        <v xml:space="preserve"> </v>
      </c>
      <c r="M48" s="25"/>
      <c r="N48" s="44" t="str">
        <f t="shared" si="7"/>
        <v xml:space="preserve"> </v>
      </c>
      <c r="O48" s="46" t="str">
        <f t="shared" si="8"/>
        <v xml:space="preserve"> </v>
      </c>
      <c r="P48" s="49" t="s">
        <v>19</v>
      </c>
      <c r="Q48" s="25"/>
      <c r="R48" s="60" t="str">
        <f t="shared" si="9"/>
        <v/>
      </c>
      <c r="S48" s="52" t="str">
        <f t="shared" si="10"/>
        <v xml:space="preserve"> </v>
      </c>
      <c r="T48" s="54" t="str">
        <f t="shared" si="11"/>
        <v xml:space="preserve"> </v>
      </c>
      <c r="U48" s="56" t="str">
        <f t="shared" si="12"/>
        <v xml:space="preserve"> </v>
      </c>
      <c r="V48" s="58"/>
      <c r="W48" s="11" t="str">
        <f>IFERROR($V48/$U48," ")</f>
        <v xml:space="preserve"> </v>
      </c>
      <c r="X48" s="117"/>
      <c r="Y48" s="72"/>
      <c r="Z48" s="72"/>
      <c r="AA48" s="12"/>
      <c r="AB48" s="122"/>
      <c r="AC48" s="72"/>
    </row>
    <row r="49" spans="1:29" x14ac:dyDescent="0.35">
      <c r="A49" s="15"/>
      <c r="B49" s="5">
        <v>30</v>
      </c>
      <c r="C49" s="7"/>
      <c r="D49" s="10" t="s">
        <v>19</v>
      </c>
      <c r="E49" s="8" t="str">
        <f>IFERROR(IF(OR(D49="LED",D49="Halogéneo",D49="Incandescente"),0,VLOOKUP($D49,'aux validação'!$F$13:$K$86,2,FALSE))," ")</f>
        <v xml:space="preserve"> </v>
      </c>
      <c r="F49" s="27"/>
      <c r="G49" s="5" t="str">
        <f>IFERROR(IF(OR(D49="LED",D49="Halogéneo",D49="Incandescente"),0,VLOOKUP($D49,'aux validação'!$F$13:$K$86,5,FALSE))," ")</f>
        <v xml:space="preserve"> </v>
      </c>
      <c r="H49" s="27">
        <f t="shared" si="4"/>
        <v>0</v>
      </c>
      <c r="I49" s="27"/>
      <c r="J49" s="26" t="str">
        <f t="shared" si="5"/>
        <v xml:space="preserve"> </v>
      </c>
      <c r="K49" s="25"/>
      <c r="L49" s="89" t="str">
        <f t="shared" si="6"/>
        <v xml:space="preserve"> </v>
      </c>
      <c r="M49" s="25"/>
      <c r="N49" s="44" t="str">
        <f t="shared" si="7"/>
        <v xml:space="preserve"> </v>
      </c>
      <c r="O49" s="46" t="str">
        <f t="shared" si="8"/>
        <v xml:space="preserve"> </v>
      </c>
      <c r="P49" s="49" t="s">
        <v>19</v>
      </c>
      <c r="Q49" s="25"/>
      <c r="R49" s="60" t="str">
        <f t="shared" si="9"/>
        <v/>
      </c>
      <c r="S49" s="52" t="str">
        <f t="shared" si="10"/>
        <v xml:space="preserve"> </v>
      </c>
      <c r="T49" s="54" t="str">
        <f t="shared" si="11"/>
        <v xml:space="preserve"> </v>
      </c>
      <c r="U49" s="56" t="str">
        <f t="shared" si="12"/>
        <v xml:space="preserve"> </v>
      </c>
      <c r="V49" s="58"/>
      <c r="W49" s="11" t="str">
        <f t="shared" si="3"/>
        <v xml:space="preserve"> </v>
      </c>
      <c r="X49" s="117"/>
      <c r="Y49" s="72"/>
      <c r="Z49" s="72"/>
      <c r="AA49" s="12"/>
      <c r="AB49" s="122"/>
      <c r="AC49" s="72"/>
    </row>
    <row r="50" spans="1:29" x14ac:dyDescent="0.35">
      <c r="A50" s="15"/>
      <c r="B50" s="5">
        <v>31</v>
      </c>
      <c r="C50" s="7"/>
      <c r="D50" s="10" t="s">
        <v>19</v>
      </c>
      <c r="E50" s="8" t="str">
        <f>IFERROR(IF(OR(D50="LED",D50="Halogéneo",D50="Incandescente"),0,VLOOKUP($D50,'aux validação'!$F$13:$K$86,2,FALSE))," ")</f>
        <v xml:space="preserve"> </v>
      </c>
      <c r="F50" s="27"/>
      <c r="G50" s="5" t="str">
        <f>IFERROR(IF(OR(D50="LED",D50="Halogéneo",D50="Incandescente"),0,VLOOKUP($D50,'aux validação'!$F$13:$K$86,5,FALSE))," ")</f>
        <v xml:space="preserve"> </v>
      </c>
      <c r="H50" s="27">
        <f t="shared" si="4"/>
        <v>0</v>
      </c>
      <c r="I50" s="27"/>
      <c r="J50" s="26" t="str">
        <f t="shared" si="5"/>
        <v xml:space="preserve"> </v>
      </c>
      <c r="K50" s="25"/>
      <c r="L50" s="89" t="str">
        <f t="shared" si="6"/>
        <v xml:space="preserve"> </v>
      </c>
      <c r="M50" s="25"/>
      <c r="N50" s="44" t="str">
        <f t="shared" si="7"/>
        <v xml:space="preserve"> </v>
      </c>
      <c r="O50" s="46" t="str">
        <f t="shared" si="8"/>
        <v xml:space="preserve"> </v>
      </c>
      <c r="P50" s="49" t="s">
        <v>19</v>
      </c>
      <c r="Q50" s="25"/>
      <c r="R50" s="60" t="str">
        <f t="shared" si="9"/>
        <v/>
      </c>
      <c r="S50" s="52" t="str">
        <f t="shared" si="10"/>
        <v xml:space="preserve"> </v>
      </c>
      <c r="T50" s="54" t="str">
        <f t="shared" si="11"/>
        <v xml:space="preserve"> </v>
      </c>
      <c r="U50" s="56" t="str">
        <f t="shared" si="12"/>
        <v xml:space="preserve"> </v>
      </c>
      <c r="V50" s="58"/>
      <c r="W50" s="11" t="str">
        <f t="shared" si="3"/>
        <v xml:space="preserve"> </v>
      </c>
      <c r="X50" s="117"/>
      <c r="Y50" s="72"/>
      <c r="Z50" s="72"/>
      <c r="AA50" s="12"/>
      <c r="AB50" s="122"/>
      <c r="AC50" s="72"/>
    </row>
    <row r="51" spans="1:29" x14ac:dyDescent="0.35">
      <c r="A51" s="15"/>
      <c r="B51" s="5">
        <v>32</v>
      </c>
      <c r="C51" s="7"/>
      <c r="D51" s="10" t="s">
        <v>19</v>
      </c>
      <c r="E51" s="8" t="str">
        <f>IFERROR(IF(OR(D51="LED",D51="Halogéneo",D51="Incandescente"),0,VLOOKUP($D51,'aux validação'!$F$13:$K$86,2,FALSE))," ")</f>
        <v xml:space="preserve"> </v>
      </c>
      <c r="F51" s="27"/>
      <c r="G51" s="5" t="str">
        <f>IFERROR(IF(OR(D51="LED",D51="Halogéneo",D51="Incandescente"),0,VLOOKUP($D51,'aux validação'!$F$13:$K$86,5,FALSE))," ")</f>
        <v xml:space="preserve"> </v>
      </c>
      <c r="H51" s="27">
        <f t="shared" si="4"/>
        <v>0</v>
      </c>
      <c r="I51" s="27"/>
      <c r="J51" s="26" t="str">
        <f t="shared" si="5"/>
        <v xml:space="preserve"> </v>
      </c>
      <c r="K51" s="25"/>
      <c r="L51" s="89" t="str">
        <f t="shared" si="6"/>
        <v xml:space="preserve"> </v>
      </c>
      <c r="M51" s="25"/>
      <c r="N51" s="44" t="str">
        <f t="shared" si="7"/>
        <v xml:space="preserve"> </v>
      </c>
      <c r="O51" s="46" t="str">
        <f t="shared" si="8"/>
        <v xml:space="preserve"> </v>
      </c>
      <c r="P51" s="49" t="s">
        <v>19</v>
      </c>
      <c r="Q51" s="25"/>
      <c r="R51" s="60" t="str">
        <f t="shared" si="9"/>
        <v/>
      </c>
      <c r="S51" s="52" t="str">
        <f t="shared" si="10"/>
        <v xml:space="preserve"> </v>
      </c>
      <c r="T51" s="54" t="str">
        <f t="shared" si="11"/>
        <v xml:space="preserve"> </v>
      </c>
      <c r="U51" s="56" t="str">
        <f t="shared" si="12"/>
        <v xml:space="preserve"> </v>
      </c>
      <c r="V51" s="58"/>
      <c r="W51" s="11" t="str">
        <f t="shared" si="3"/>
        <v xml:space="preserve"> </v>
      </c>
      <c r="X51" s="117"/>
      <c r="Y51" s="72"/>
      <c r="Z51" s="72"/>
      <c r="AA51" s="12"/>
      <c r="AB51" s="122"/>
      <c r="AC51" s="72"/>
    </row>
    <row r="52" spans="1:29" x14ac:dyDescent="0.35">
      <c r="A52" s="15"/>
      <c r="B52" s="5">
        <v>33</v>
      </c>
      <c r="C52" s="7"/>
      <c r="D52" s="10" t="s">
        <v>19</v>
      </c>
      <c r="E52" s="8" t="str">
        <f>IFERROR(IF(OR(D52="LED",D52="Halogéneo",D52="Incandescente"),0,VLOOKUP($D52,'aux validação'!$F$13:$K$86,2,FALSE))," ")</f>
        <v xml:space="preserve"> </v>
      </c>
      <c r="F52" s="27"/>
      <c r="G52" s="5" t="str">
        <f>IFERROR(IF(OR(D52="LED",D52="Halogéneo",D52="Incandescente"),0,VLOOKUP($D52,'aux validação'!$F$13:$K$86,5,FALSE))," ")</f>
        <v xml:space="preserve"> </v>
      </c>
      <c r="H52" s="27">
        <f t="shared" si="4"/>
        <v>0</v>
      </c>
      <c r="I52" s="27"/>
      <c r="J52" s="26" t="str">
        <f t="shared" si="5"/>
        <v xml:space="preserve"> </v>
      </c>
      <c r="K52" s="25"/>
      <c r="L52" s="89" t="str">
        <f t="shared" si="6"/>
        <v xml:space="preserve"> </v>
      </c>
      <c r="M52" s="25"/>
      <c r="N52" s="44" t="str">
        <f t="shared" si="7"/>
        <v xml:space="preserve"> </v>
      </c>
      <c r="O52" s="46" t="str">
        <f t="shared" si="8"/>
        <v xml:space="preserve"> </v>
      </c>
      <c r="P52" s="49" t="s">
        <v>19</v>
      </c>
      <c r="Q52" s="25"/>
      <c r="R52" s="60" t="str">
        <f t="shared" si="9"/>
        <v/>
      </c>
      <c r="S52" s="52" t="str">
        <f t="shared" si="10"/>
        <v xml:space="preserve"> </v>
      </c>
      <c r="T52" s="54" t="str">
        <f t="shared" si="11"/>
        <v xml:space="preserve"> </v>
      </c>
      <c r="U52" s="56" t="str">
        <f t="shared" si="12"/>
        <v xml:space="preserve"> </v>
      </c>
      <c r="V52" s="58"/>
      <c r="W52" s="11" t="str">
        <f t="shared" ref="W52:W83" si="13">IFERROR($V52/$U52," ")</f>
        <v xml:space="preserve"> </v>
      </c>
      <c r="X52" s="117"/>
      <c r="Y52" s="72"/>
      <c r="Z52" s="72"/>
      <c r="AA52" s="12"/>
      <c r="AB52" s="122"/>
      <c r="AC52" s="72"/>
    </row>
    <row r="53" spans="1:29" x14ac:dyDescent="0.35">
      <c r="A53" s="15"/>
      <c r="B53" s="5">
        <v>34</v>
      </c>
      <c r="C53" s="7"/>
      <c r="D53" s="10" t="s">
        <v>19</v>
      </c>
      <c r="E53" s="8" t="str">
        <f>IFERROR(IF(OR(D53="LED",D53="Halogéneo",D53="Incandescente"),0,VLOOKUP($D53,'aux validação'!$F$13:$K$86,2,FALSE))," ")</f>
        <v xml:space="preserve"> </v>
      </c>
      <c r="F53" s="27"/>
      <c r="G53" s="5" t="str">
        <f>IFERROR(IF(OR(D53="LED",D53="Halogéneo",D53="Incandescente"),0,VLOOKUP($D53,'aux validação'!$F$13:$K$86,5,FALSE))," ")</f>
        <v xml:space="preserve"> </v>
      </c>
      <c r="H53" s="27">
        <f t="shared" si="4"/>
        <v>0</v>
      </c>
      <c r="I53" s="27"/>
      <c r="J53" s="26" t="str">
        <f t="shared" si="5"/>
        <v xml:space="preserve"> </v>
      </c>
      <c r="K53" s="25"/>
      <c r="L53" s="89" t="str">
        <f t="shared" si="6"/>
        <v xml:space="preserve"> </v>
      </c>
      <c r="M53" s="25"/>
      <c r="N53" s="44" t="str">
        <f t="shared" si="7"/>
        <v xml:space="preserve"> </v>
      </c>
      <c r="O53" s="46" t="str">
        <f t="shared" si="8"/>
        <v xml:space="preserve"> </v>
      </c>
      <c r="P53" s="49" t="s">
        <v>19</v>
      </c>
      <c r="Q53" s="25"/>
      <c r="R53" s="60" t="str">
        <f t="shared" si="9"/>
        <v/>
      </c>
      <c r="S53" s="52" t="str">
        <f t="shared" si="10"/>
        <v xml:space="preserve"> </v>
      </c>
      <c r="T53" s="54" t="str">
        <f t="shared" si="11"/>
        <v xml:space="preserve"> </v>
      </c>
      <c r="U53" s="56" t="str">
        <f t="shared" si="12"/>
        <v xml:space="preserve"> </v>
      </c>
      <c r="V53" s="58"/>
      <c r="W53" s="11" t="str">
        <f t="shared" si="13"/>
        <v xml:space="preserve"> </v>
      </c>
      <c r="X53" s="117"/>
      <c r="Y53" s="72"/>
      <c r="Z53" s="72"/>
      <c r="AA53" s="12"/>
      <c r="AB53" s="122"/>
      <c r="AC53" s="72"/>
    </row>
    <row r="54" spans="1:29" x14ac:dyDescent="0.35">
      <c r="A54" s="15"/>
      <c r="B54" s="5">
        <v>35</v>
      </c>
      <c r="C54" s="7"/>
      <c r="D54" s="10" t="s">
        <v>19</v>
      </c>
      <c r="E54" s="8" t="str">
        <f>IFERROR(IF(OR(D54="LED",D54="Halogéneo",D54="Incandescente"),0,VLOOKUP($D54,'aux validação'!$F$13:$K$86,2,FALSE))," ")</f>
        <v xml:space="preserve"> </v>
      </c>
      <c r="F54" s="27"/>
      <c r="G54" s="5" t="str">
        <f>IFERROR(IF(OR(D54="LED",D54="Halogéneo",D54="Incandescente"),0,VLOOKUP($D54,'aux validação'!$F$13:$K$86,5,FALSE))," ")</f>
        <v xml:space="preserve"> </v>
      </c>
      <c r="H54" s="27">
        <f t="shared" si="4"/>
        <v>0</v>
      </c>
      <c r="I54" s="27"/>
      <c r="J54" s="26" t="str">
        <f t="shared" si="5"/>
        <v xml:space="preserve"> </v>
      </c>
      <c r="K54" s="25"/>
      <c r="L54" s="89" t="str">
        <f t="shared" si="6"/>
        <v xml:space="preserve"> </v>
      </c>
      <c r="M54" s="25"/>
      <c r="N54" s="44" t="str">
        <f t="shared" si="7"/>
        <v xml:space="preserve"> </v>
      </c>
      <c r="O54" s="46" t="str">
        <f t="shared" si="8"/>
        <v xml:space="preserve"> </v>
      </c>
      <c r="P54" s="49" t="s">
        <v>19</v>
      </c>
      <c r="Q54" s="25"/>
      <c r="R54" s="60" t="str">
        <f t="shared" si="9"/>
        <v/>
      </c>
      <c r="S54" s="52" t="str">
        <f t="shared" si="10"/>
        <v xml:space="preserve"> </v>
      </c>
      <c r="T54" s="54" t="str">
        <f t="shared" si="11"/>
        <v xml:space="preserve"> </v>
      </c>
      <c r="U54" s="56" t="str">
        <f t="shared" si="12"/>
        <v xml:space="preserve"> </v>
      </c>
      <c r="V54" s="58"/>
      <c r="W54" s="11" t="str">
        <f t="shared" si="13"/>
        <v xml:space="preserve"> </v>
      </c>
      <c r="X54" s="117"/>
      <c r="Y54" s="72"/>
      <c r="Z54" s="72"/>
      <c r="AA54" s="12"/>
      <c r="AB54" s="122"/>
      <c r="AC54" s="72"/>
    </row>
    <row r="55" spans="1:29" x14ac:dyDescent="0.35">
      <c r="A55" s="15"/>
      <c r="B55" s="5">
        <v>36</v>
      </c>
      <c r="C55" s="7"/>
      <c r="D55" s="10" t="s">
        <v>19</v>
      </c>
      <c r="E55" s="8" t="str">
        <f>IFERROR(IF(OR(D55="LED",D55="Halogéneo",D55="Incandescente"),0,VLOOKUP($D55,'aux validação'!$F$13:$K$86,2,FALSE))," ")</f>
        <v xml:space="preserve"> </v>
      </c>
      <c r="F55" s="27"/>
      <c r="G55" s="5" t="str">
        <f>IFERROR(IF(OR(D55="LED",D55="Halogéneo",D55="Incandescente"),0,VLOOKUP($D55,'aux validação'!$F$13:$K$86,5,FALSE))," ")</f>
        <v xml:space="preserve"> </v>
      </c>
      <c r="H55" s="27">
        <f t="shared" si="4"/>
        <v>0</v>
      </c>
      <c r="I55" s="27"/>
      <c r="J55" s="26" t="str">
        <f t="shared" si="5"/>
        <v xml:space="preserve"> </v>
      </c>
      <c r="K55" s="25"/>
      <c r="L55" s="89" t="str">
        <f t="shared" si="6"/>
        <v xml:space="preserve"> </v>
      </c>
      <c r="M55" s="25"/>
      <c r="N55" s="44" t="str">
        <f t="shared" si="7"/>
        <v xml:space="preserve"> </v>
      </c>
      <c r="O55" s="46" t="str">
        <f t="shared" si="8"/>
        <v xml:space="preserve"> </v>
      </c>
      <c r="P55" s="49" t="s">
        <v>19</v>
      </c>
      <c r="Q55" s="25"/>
      <c r="R55" s="60" t="str">
        <f t="shared" si="9"/>
        <v/>
      </c>
      <c r="S55" s="52" t="str">
        <f t="shared" si="10"/>
        <v xml:space="preserve"> </v>
      </c>
      <c r="T55" s="54" t="str">
        <f t="shared" si="11"/>
        <v xml:space="preserve"> </v>
      </c>
      <c r="U55" s="56" t="str">
        <f t="shared" si="12"/>
        <v xml:space="preserve"> </v>
      </c>
      <c r="V55" s="58"/>
      <c r="W55" s="11" t="str">
        <f t="shared" si="13"/>
        <v xml:space="preserve"> </v>
      </c>
      <c r="X55" s="117"/>
      <c r="Y55" s="72"/>
      <c r="Z55" s="72"/>
      <c r="AA55" s="12"/>
      <c r="AB55" s="122"/>
      <c r="AC55" s="72"/>
    </row>
    <row r="56" spans="1:29" x14ac:dyDescent="0.35">
      <c r="A56" s="15"/>
      <c r="B56" s="5">
        <v>37</v>
      </c>
      <c r="C56" s="7"/>
      <c r="D56" s="10" t="s">
        <v>19</v>
      </c>
      <c r="E56" s="8" t="str">
        <f>IFERROR(IF(OR(D56="LED",D56="Halogéneo",D56="Incandescente"),0,VLOOKUP($D56,'aux validação'!$F$13:$K$86,2,FALSE))," ")</f>
        <v xml:space="preserve"> </v>
      </c>
      <c r="F56" s="27"/>
      <c r="G56" s="5" t="str">
        <f>IFERROR(IF(OR(D56="LED",D56="Halogéneo",D56="Incandescente"),0,VLOOKUP($D56,'aux validação'!$F$13:$K$86,5,FALSE))," ")</f>
        <v xml:space="preserve"> </v>
      </c>
      <c r="H56" s="27">
        <f t="shared" si="4"/>
        <v>0</v>
      </c>
      <c r="I56" s="27"/>
      <c r="J56" s="26" t="str">
        <f t="shared" si="5"/>
        <v xml:space="preserve"> </v>
      </c>
      <c r="K56" s="25"/>
      <c r="L56" s="89" t="str">
        <f t="shared" si="6"/>
        <v xml:space="preserve"> </v>
      </c>
      <c r="M56" s="25"/>
      <c r="N56" s="44" t="str">
        <f t="shared" si="7"/>
        <v xml:space="preserve"> </v>
      </c>
      <c r="O56" s="46" t="str">
        <f t="shared" si="8"/>
        <v xml:space="preserve"> </v>
      </c>
      <c r="P56" s="49" t="s">
        <v>19</v>
      </c>
      <c r="Q56" s="25"/>
      <c r="R56" s="60" t="str">
        <f t="shared" si="9"/>
        <v/>
      </c>
      <c r="S56" s="52" t="str">
        <f t="shared" si="10"/>
        <v xml:space="preserve"> </v>
      </c>
      <c r="T56" s="54" t="str">
        <f t="shared" si="11"/>
        <v xml:space="preserve"> </v>
      </c>
      <c r="U56" s="56" t="str">
        <f t="shared" si="12"/>
        <v xml:space="preserve"> </v>
      </c>
      <c r="V56" s="58"/>
      <c r="W56" s="11" t="str">
        <f t="shared" si="13"/>
        <v xml:space="preserve"> </v>
      </c>
      <c r="X56" s="117"/>
      <c r="Y56" s="72"/>
      <c r="Z56" s="72"/>
      <c r="AA56" s="12"/>
      <c r="AB56" s="122"/>
      <c r="AC56" s="72"/>
    </row>
    <row r="57" spans="1:29" x14ac:dyDescent="0.35">
      <c r="A57" s="15"/>
      <c r="B57" s="5">
        <v>38</v>
      </c>
      <c r="C57" s="7"/>
      <c r="D57" s="10" t="s">
        <v>19</v>
      </c>
      <c r="E57" s="8" t="str">
        <f>IFERROR(IF(OR(D57="LED",D57="Halogéneo",D57="Incandescente"),0,VLOOKUP($D57,'aux validação'!$F$13:$K$86,2,FALSE))," ")</f>
        <v xml:space="preserve"> </v>
      </c>
      <c r="F57" s="27"/>
      <c r="G57" s="5" t="str">
        <f>IFERROR(IF(OR(D57="LED",D57="Halogéneo",D57="Incandescente"),0,VLOOKUP($D57,'aux validação'!$F$13:$K$86,5,FALSE))," ")</f>
        <v xml:space="preserve"> </v>
      </c>
      <c r="H57" s="27">
        <f t="shared" si="4"/>
        <v>0</v>
      </c>
      <c r="I57" s="27"/>
      <c r="J57" s="26" t="str">
        <f t="shared" si="5"/>
        <v xml:space="preserve"> </v>
      </c>
      <c r="K57" s="25"/>
      <c r="L57" s="89" t="str">
        <f t="shared" si="6"/>
        <v xml:space="preserve"> </v>
      </c>
      <c r="M57" s="25"/>
      <c r="N57" s="44" t="str">
        <f t="shared" si="7"/>
        <v xml:space="preserve"> </v>
      </c>
      <c r="O57" s="46" t="str">
        <f t="shared" si="8"/>
        <v xml:space="preserve"> </v>
      </c>
      <c r="P57" s="49" t="s">
        <v>19</v>
      </c>
      <c r="Q57" s="25"/>
      <c r="R57" s="60" t="str">
        <f t="shared" si="9"/>
        <v/>
      </c>
      <c r="S57" s="52" t="str">
        <f t="shared" si="10"/>
        <v xml:space="preserve"> </v>
      </c>
      <c r="T57" s="54" t="str">
        <f t="shared" si="11"/>
        <v xml:space="preserve"> </v>
      </c>
      <c r="U57" s="56" t="str">
        <f t="shared" si="12"/>
        <v xml:space="preserve"> </v>
      </c>
      <c r="V57" s="58"/>
      <c r="W57" s="11" t="str">
        <f t="shared" si="13"/>
        <v xml:space="preserve"> </v>
      </c>
      <c r="X57" s="117"/>
      <c r="Y57" s="72"/>
      <c r="Z57" s="72"/>
      <c r="AA57" s="12"/>
      <c r="AB57" s="122"/>
      <c r="AC57" s="72"/>
    </row>
    <row r="58" spans="1:29" x14ac:dyDescent="0.35">
      <c r="A58" s="15"/>
      <c r="B58" s="5">
        <v>39</v>
      </c>
      <c r="C58" s="7"/>
      <c r="D58" s="10" t="s">
        <v>19</v>
      </c>
      <c r="E58" s="8" t="str">
        <f>IFERROR(IF(OR(D58="LED",D58="Halogéneo",D58="Incandescente"),0,VLOOKUP($D58,'aux validação'!$F$13:$K$86,2,FALSE))," ")</f>
        <v xml:space="preserve"> </v>
      </c>
      <c r="F58" s="27"/>
      <c r="G58" s="5" t="str">
        <f>IFERROR(IF(OR(D58="LED",D58="Halogéneo",D58="Incandescente"),0,VLOOKUP($D58,'aux validação'!$F$13:$K$86,5,FALSE))," ")</f>
        <v xml:space="preserve"> </v>
      </c>
      <c r="H58" s="27">
        <f t="shared" si="4"/>
        <v>0</v>
      </c>
      <c r="I58" s="27"/>
      <c r="J58" s="26" t="str">
        <f t="shared" si="5"/>
        <v xml:space="preserve"> </v>
      </c>
      <c r="K58" s="25"/>
      <c r="L58" s="89" t="str">
        <f t="shared" si="6"/>
        <v xml:space="preserve"> </v>
      </c>
      <c r="M58" s="25"/>
      <c r="N58" s="44" t="str">
        <f t="shared" si="7"/>
        <v xml:space="preserve"> </v>
      </c>
      <c r="O58" s="46" t="str">
        <f t="shared" si="8"/>
        <v xml:space="preserve"> </v>
      </c>
      <c r="P58" s="49" t="s">
        <v>19</v>
      </c>
      <c r="Q58" s="25"/>
      <c r="R58" s="60" t="str">
        <f t="shared" si="9"/>
        <v/>
      </c>
      <c r="S58" s="52" t="str">
        <f t="shared" si="10"/>
        <v xml:space="preserve"> </v>
      </c>
      <c r="T58" s="54" t="str">
        <f t="shared" si="11"/>
        <v xml:space="preserve"> </v>
      </c>
      <c r="U58" s="56" t="str">
        <f t="shared" si="12"/>
        <v xml:space="preserve"> </v>
      </c>
      <c r="V58" s="58"/>
      <c r="W58" s="11" t="str">
        <f t="shared" si="13"/>
        <v xml:space="preserve"> </v>
      </c>
      <c r="X58" s="117"/>
      <c r="Y58" s="72"/>
      <c r="Z58" s="72"/>
      <c r="AA58" s="12"/>
      <c r="AB58" s="122"/>
      <c r="AC58" s="72"/>
    </row>
    <row r="59" spans="1:29" x14ac:dyDescent="0.35">
      <c r="A59" s="15"/>
      <c r="B59" s="5">
        <v>40</v>
      </c>
      <c r="C59" s="7"/>
      <c r="D59" s="10" t="s">
        <v>19</v>
      </c>
      <c r="E59" s="8" t="str">
        <f>IFERROR(IF(OR(D59="LED",D59="Halogéneo",D59="Incandescente"),0,VLOOKUP($D59,'aux validação'!$F$13:$K$86,2,FALSE))," ")</f>
        <v xml:space="preserve"> </v>
      </c>
      <c r="F59" s="27"/>
      <c r="G59" s="5" t="str">
        <f>IFERROR(IF(OR(D59="LED",D59="Halogéneo",D59="Incandescente"),0,VLOOKUP($D59,'aux validação'!$F$13:$K$86,5,FALSE))," ")</f>
        <v xml:space="preserve"> </v>
      </c>
      <c r="H59" s="27">
        <f t="shared" si="4"/>
        <v>0</v>
      </c>
      <c r="I59" s="27"/>
      <c r="J59" s="26" t="str">
        <f t="shared" si="5"/>
        <v xml:space="preserve"> </v>
      </c>
      <c r="K59" s="25"/>
      <c r="L59" s="89" t="str">
        <f t="shared" si="6"/>
        <v xml:space="preserve"> </v>
      </c>
      <c r="M59" s="25"/>
      <c r="N59" s="44" t="str">
        <f t="shared" si="7"/>
        <v xml:space="preserve"> </v>
      </c>
      <c r="O59" s="46" t="str">
        <f t="shared" si="8"/>
        <v xml:space="preserve"> </v>
      </c>
      <c r="P59" s="49" t="s">
        <v>19</v>
      </c>
      <c r="Q59" s="25"/>
      <c r="R59" s="60" t="str">
        <f t="shared" si="9"/>
        <v/>
      </c>
      <c r="S59" s="52" t="str">
        <f t="shared" si="10"/>
        <v xml:space="preserve"> </v>
      </c>
      <c r="T59" s="54" t="str">
        <f t="shared" si="11"/>
        <v xml:space="preserve"> </v>
      </c>
      <c r="U59" s="56" t="str">
        <f t="shared" si="12"/>
        <v xml:space="preserve"> </v>
      </c>
      <c r="V59" s="58"/>
      <c r="W59" s="11" t="str">
        <f t="shared" si="13"/>
        <v xml:space="preserve"> </v>
      </c>
      <c r="X59" s="117"/>
      <c r="Y59" s="72"/>
      <c r="Z59" s="72"/>
      <c r="AA59" s="12"/>
      <c r="AB59" s="122"/>
      <c r="AC59" s="72"/>
    </row>
    <row r="60" spans="1:29" x14ac:dyDescent="0.35">
      <c r="A60" s="15"/>
      <c r="B60" s="5">
        <v>41</v>
      </c>
      <c r="C60" s="7"/>
      <c r="D60" s="10" t="s">
        <v>19</v>
      </c>
      <c r="E60" s="8" t="str">
        <f>IFERROR(IF(OR(D60="LED",D60="Halogéneo",D60="Incandescente"),0,VLOOKUP($D60,'aux validação'!$F$13:$K$86,2,FALSE))," ")</f>
        <v xml:space="preserve"> </v>
      </c>
      <c r="F60" s="27"/>
      <c r="G60" s="5" t="str">
        <f>IFERROR(IF(OR(D60="LED",D60="Halogéneo",D60="Incandescente"),0,VLOOKUP($D60,'aux validação'!$F$13:$K$86,5,FALSE))," ")</f>
        <v xml:space="preserve"> </v>
      </c>
      <c r="H60" s="27">
        <f t="shared" si="4"/>
        <v>0</v>
      </c>
      <c r="I60" s="27"/>
      <c r="J60" s="26" t="str">
        <f t="shared" si="5"/>
        <v xml:space="preserve"> </v>
      </c>
      <c r="K60" s="25"/>
      <c r="L60" s="89" t="str">
        <f t="shared" si="6"/>
        <v xml:space="preserve"> </v>
      </c>
      <c r="M60" s="25"/>
      <c r="N60" s="44" t="str">
        <f t="shared" si="7"/>
        <v xml:space="preserve"> </v>
      </c>
      <c r="O60" s="46" t="str">
        <f t="shared" si="8"/>
        <v xml:space="preserve"> </v>
      </c>
      <c r="P60" s="49" t="s">
        <v>19</v>
      </c>
      <c r="Q60" s="25"/>
      <c r="R60" s="60" t="str">
        <f t="shared" si="9"/>
        <v/>
      </c>
      <c r="S60" s="52" t="str">
        <f t="shared" si="10"/>
        <v xml:space="preserve"> </v>
      </c>
      <c r="T60" s="54" t="str">
        <f t="shared" si="11"/>
        <v xml:space="preserve"> </v>
      </c>
      <c r="U60" s="56" t="str">
        <f t="shared" si="12"/>
        <v xml:space="preserve"> </v>
      </c>
      <c r="V60" s="58"/>
      <c r="W60" s="11" t="str">
        <f t="shared" si="13"/>
        <v xml:space="preserve"> </v>
      </c>
      <c r="X60" s="117"/>
      <c r="Y60" s="72"/>
      <c r="Z60" s="72"/>
      <c r="AA60" s="12"/>
      <c r="AB60" s="122"/>
      <c r="AC60" s="72"/>
    </row>
    <row r="61" spans="1:29" x14ac:dyDescent="0.35">
      <c r="A61" s="15"/>
      <c r="B61" s="5">
        <v>42</v>
      </c>
      <c r="C61" s="7"/>
      <c r="D61" s="10" t="s">
        <v>19</v>
      </c>
      <c r="E61" s="8" t="str">
        <f>IFERROR(IF(OR(D61="LED",D61="Halogéneo",D61="Incandescente"),0,VLOOKUP($D61,'aux validação'!$F$13:$K$86,2,FALSE))," ")</f>
        <v xml:space="preserve"> </v>
      </c>
      <c r="F61" s="27"/>
      <c r="G61" s="5" t="str">
        <f>IFERROR(IF(OR(D61="LED",D61="Halogéneo",D61="Incandescente"),0,VLOOKUP($D61,'aux validação'!$F$13:$K$86,5,FALSE))," ")</f>
        <v xml:space="preserve"> </v>
      </c>
      <c r="H61" s="27">
        <f t="shared" si="4"/>
        <v>0</v>
      </c>
      <c r="I61" s="27"/>
      <c r="J61" s="26" t="str">
        <f t="shared" si="5"/>
        <v xml:space="preserve"> </v>
      </c>
      <c r="K61" s="25"/>
      <c r="L61" s="89" t="str">
        <f t="shared" si="6"/>
        <v xml:space="preserve"> </v>
      </c>
      <c r="M61" s="25"/>
      <c r="N61" s="44" t="str">
        <f t="shared" si="7"/>
        <v xml:space="preserve"> </v>
      </c>
      <c r="O61" s="46" t="str">
        <f t="shared" si="8"/>
        <v xml:space="preserve"> </v>
      </c>
      <c r="P61" s="49" t="s">
        <v>19</v>
      </c>
      <c r="Q61" s="25"/>
      <c r="R61" s="60" t="str">
        <f t="shared" si="9"/>
        <v/>
      </c>
      <c r="S61" s="52" t="str">
        <f t="shared" si="10"/>
        <v xml:space="preserve"> </v>
      </c>
      <c r="T61" s="54" t="str">
        <f t="shared" si="11"/>
        <v xml:space="preserve"> </v>
      </c>
      <c r="U61" s="56" t="str">
        <f t="shared" si="12"/>
        <v xml:space="preserve"> </v>
      </c>
      <c r="V61" s="58"/>
      <c r="W61" s="11" t="str">
        <f t="shared" si="13"/>
        <v xml:space="preserve"> </v>
      </c>
      <c r="X61" s="117"/>
      <c r="Y61" s="72"/>
      <c r="Z61" s="72"/>
      <c r="AA61" s="12"/>
      <c r="AB61" s="122"/>
      <c r="AC61" s="72"/>
    </row>
    <row r="62" spans="1:29" x14ac:dyDescent="0.35">
      <c r="A62" s="15"/>
      <c r="B62" s="5">
        <v>43</v>
      </c>
      <c r="C62" s="7"/>
      <c r="D62" s="10" t="s">
        <v>19</v>
      </c>
      <c r="E62" s="8" t="str">
        <f>IFERROR(IF(OR(D62="LED",D62="Halogéneo",D62="Incandescente"),0,VLOOKUP($D62,'aux validação'!$F$13:$K$86,2,FALSE))," ")</f>
        <v xml:space="preserve"> </v>
      </c>
      <c r="F62" s="27"/>
      <c r="G62" s="5" t="str">
        <f>IFERROR(IF(OR(D62="LED",D62="Halogéneo",D62="Incandescente"),0,VLOOKUP($D62,'aux validação'!$F$13:$K$86,5,FALSE))," ")</f>
        <v xml:space="preserve"> </v>
      </c>
      <c r="H62" s="27">
        <f t="shared" si="4"/>
        <v>0</v>
      </c>
      <c r="I62" s="27"/>
      <c r="J62" s="26" t="str">
        <f t="shared" si="5"/>
        <v xml:space="preserve"> </v>
      </c>
      <c r="K62" s="25"/>
      <c r="L62" s="89" t="str">
        <f t="shared" si="6"/>
        <v xml:space="preserve"> </v>
      </c>
      <c r="M62" s="25"/>
      <c r="N62" s="44" t="str">
        <f t="shared" si="7"/>
        <v xml:space="preserve"> </v>
      </c>
      <c r="O62" s="46" t="str">
        <f t="shared" si="8"/>
        <v xml:space="preserve"> </v>
      </c>
      <c r="P62" s="49" t="s">
        <v>19</v>
      </c>
      <c r="Q62" s="25"/>
      <c r="R62" s="60" t="str">
        <f t="shared" si="9"/>
        <v/>
      </c>
      <c r="S62" s="52" t="str">
        <f t="shared" si="10"/>
        <v xml:space="preserve"> </v>
      </c>
      <c r="T62" s="54" t="str">
        <f t="shared" si="11"/>
        <v xml:space="preserve"> </v>
      </c>
      <c r="U62" s="56" t="str">
        <f t="shared" si="12"/>
        <v xml:space="preserve"> </v>
      </c>
      <c r="V62" s="58"/>
      <c r="W62" s="11" t="str">
        <f t="shared" si="13"/>
        <v xml:space="preserve"> </v>
      </c>
      <c r="X62" s="117"/>
      <c r="Y62" s="72"/>
      <c r="Z62" s="72"/>
      <c r="AA62" s="12"/>
      <c r="AB62" s="122"/>
      <c r="AC62" s="72"/>
    </row>
    <row r="63" spans="1:29" x14ac:dyDescent="0.35">
      <c r="A63" s="15"/>
      <c r="B63" s="5">
        <v>44</v>
      </c>
      <c r="C63" s="7"/>
      <c r="D63" s="10" t="s">
        <v>19</v>
      </c>
      <c r="E63" s="8" t="str">
        <f>IFERROR(IF(OR(D63="LED",D63="Halogéneo",D63="Incandescente"),0,VLOOKUP($D63,'aux validação'!$F$13:$K$86,2,FALSE))," ")</f>
        <v xml:space="preserve"> </v>
      </c>
      <c r="F63" s="27"/>
      <c r="G63" s="5" t="str">
        <f>IFERROR(IF(OR(D63="LED",D63="Halogéneo",D63="Incandescente"),0,VLOOKUP($D63,'aux validação'!$F$13:$K$86,5,FALSE))," ")</f>
        <v xml:space="preserve"> </v>
      </c>
      <c r="H63" s="27">
        <f t="shared" si="4"/>
        <v>0</v>
      </c>
      <c r="I63" s="27"/>
      <c r="J63" s="26" t="str">
        <f t="shared" si="5"/>
        <v xml:space="preserve"> </v>
      </c>
      <c r="K63" s="25"/>
      <c r="L63" s="89" t="str">
        <f t="shared" si="6"/>
        <v xml:space="preserve"> </v>
      </c>
      <c r="M63" s="25"/>
      <c r="N63" s="44" t="str">
        <f t="shared" si="7"/>
        <v xml:space="preserve"> </v>
      </c>
      <c r="O63" s="46" t="str">
        <f t="shared" si="8"/>
        <v xml:space="preserve"> </v>
      </c>
      <c r="P63" s="49" t="s">
        <v>19</v>
      </c>
      <c r="Q63" s="25"/>
      <c r="R63" s="60" t="str">
        <f t="shared" si="9"/>
        <v/>
      </c>
      <c r="S63" s="52" t="str">
        <f t="shared" si="10"/>
        <v xml:space="preserve"> </v>
      </c>
      <c r="T63" s="54" t="str">
        <f t="shared" si="11"/>
        <v xml:space="preserve"> </v>
      </c>
      <c r="U63" s="56" t="str">
        <f t="shared" si="12"/>
        <v xml:space="preserve"> </v>
      </c>
      <c r="V63" s="58"/>
      <c r="W63" s="11" t="str">
        <f t="shared" si="13"/>
        <v xml:space="preserve"> </v>
      </c>
      <c r="X63" s="117"/>
      <c r="Y63" s="72"/>
      <c r="Z63" s="72"/>
      <c r="AA63" s="12"/>
      <c r="AB63" s="122"/>
      <c r="AC63" s="72"/>
    </row>
    <row r="64" spans="1:29" x14ac:dyDescent="0.35">
      <c r="A64" s="15"/>
      <c r="B64" s="5">
        <v>45</v>
      </c>
      <c r="C64" s="7"/>
      <c r="D64" s="10" t="s">
        <v>19</v>
      </c>
      <c r="E64" s="8" t="str">
        <f>IFERROR(IF(OR(D64="LED",D64="Halogéneo",D64="Incandescente"),0,VLOOKUP($D64,'aux validação'!$F$13:$K$86,2,FALSE))," ")</f>
        <v xml:space="preserve"> </v>
      </c>
      <c r="F64" s="27"/>
      <c r="G64" s="5" t="str">
        <f>IFERROR(IF(OR(D64="LED",D64="Halogéneo",D64="Incandescente"),0,VLOOKUP($D64,'aux validação'!$F$13:$K$86,5,FALSE))," ")</f>
        <v xml:space="preserve"> </v>
      </c>
      <c r="H64" s="27">
        <f t="shared" si="4"/>
        <v>0</v>
      </c>
      <c r="I64" s="27"/>
      <c r="J64" s="26" t="str">
        <f t="shared" si="5"/>
        <v xml:space="preserve"> </v>
      </c>
      <c r="K64" s="25"/>
      <c r="L64" s="89" t="str">
        <f t="shared" si="6"/>
        <v xml:space="preserve"> </v>
      </c>
      <c r="M64" s="25"/>
      <c r="N64" s="44" t="str">
        <f t="shared" si="7"/>
        <v xml:space="preserve"> </v>
      </c>
      <c r="O64" s="46" t="str">
        <f t="shared" si="8"/>
        <v xml:space="preserve"> </v>
      </c>
      <c r="P64" s="49" t="s">
        <v>19</v>
      </c>
      <c r="Q64" s="25"/>
      <c r="R64" s="60" t="str">
        <f t="shared" si="9"/>
        <v/>
      </c>
      <c r="S64" s="52" t="str">
        <f t="shared" si="10"/>
        <v xml:space="preserve"> </v>
      </c>
      <c r="T64" s="54" t="str">
        <f t="shared" si="11"/>
        <v xml:space="preserve"> </v>
      </c>
      <c r="U64" s="56" t="str">
        <f t="shared" si="12"/>
        <v xml:space="preserve"> </v>
      </c>
      <c r="V64" s="58"/>
      <c r="W64" s="11" t="str">
        <f t="shared" si="13"/>
        <v xml:space="preserve"> </v>
      </c>
      <c r="X64" s="117"/>
      <c r="Y64" s="72"/>
      <c r="Z64" s="72"/>
      <c r="AA64" s="12"/>
      <c r="AB64" s="122"/>
      <c r="AC64" s="72"/>
    </row>
    <row r="65" spans="1:29" x14ac:dyDescent="0.35">
      <c r="A65" s="15"/>
      <c r="B65" s="5">
        <v>46</v>
      </c>
      <c r="C65" s="7"/>
      <c r="D65" s="10" t="s">
        <v>19</v>
      </c>
      <c r="E65" s="8" t="str">
        <f>IFERROR(IF(OR(D65="LED",D65="Halogéneo",D65="Incandescente"),0,VLOOKUP($D65,'aux validação'!$F$13:$K$86,2,FALSE))," ")</f>
        <v xml:space="preserve"> </v>
      </c>
      <c r="F65" s="27"/>
      <c r="G65" s="5" t="str">
        <f>IFERROR(IF(OR(D65="LED",D65="Halogéneo",D65="Incandescente"),0,VLOOKUP($D65,'aux validação'!$F$13:$K$86,5,FALSE))," ")</f>
        <v xml:space="preserve"> </v>
      </c>
      <c r="H65" s="27">
        <f t="shared" si="4"/>
        <v>0</v>
      </c>
      <c r="I65" s="27"/>
      <c r="J65" s="26" t="str">
        <f t="shared" si="5"/>
        <v xml:space="preserve"> </v>
      </c>
      <c r="K65" s="25"/>
      <c r="L65" s="89" t="str">
        <f t="shared" si="6"/>
        <v xml:space="preserve"> </v>
      </c>
      <c r="M65" s="25"/>
      <c r="N65" s="44" t="str">
        <f t="shared" si="7"/>
        <v xml:space="preserve"> </v>
      </c>
      <c r="O65" s="46" t="str">
        <f t="shared" si="8"/>
        <v xml:space="preserve"> </v>
      </c>
      <c r="P65" s="49" t="s">
        <v>19</v>
      </c>
      <c r="Q65" s="25"/>
      <c r="R65" s="60" t="str">
        <f t="shared" si="9"/>
        <v/>
      </c>
      <c r="S65" s="52" t="str">
        <f t="shared" si="10"/>
        <v xml:space="preserve"> </v>
      </c>
      <c r="T65" s="54" t="str">
        <f t="shared" si="11"/>
        <v xml:space="preserve"> </v>
      </c>
      <c r="U65" s="56" t="str">
        <f t="shared" si="12"/>
        <v xml:space="preserve"> </v>
      </c>
      <c r="V65" s="58"/>
      <c r="W65" s="11" t="str">
        <f t="shared" si="13"/>
        <v xml:space="preserve"> </v>
      </c>
      <c r="X65" s="117"/>
      <c r="Y65" s="72"/>
      <c r="Z65" s="72"/>
      <c r="AA65" s="12"/>
      <c r="AB65" s="122"/>
      <c r="AC65" s="72"/>
    </row>
    <row r="66" spans="1:29" x14ac:dyDescent="0.35">
      <c r="A66" s="15"/>
      <c r="B66" s="5">
        <v>47</v>
      </c>
      <c r="C66" s="7"/>
      <c r="D66" s="10" t="s">
        <v>19</v>
      </c>
      <c r="E66" s="8" t="str">
        <f>IFERROR(IF(OR(D66="LED",D66="Halogéneo",D66="Incandescente"),0,VLOOKUP($D66,'aux validação'!$F$13:$K$86,2,FALSE))," ")</f>
        <v xml:space="preserve"> </v>
      </c>
      <c r="F66" s="27"/>
      <c r="G66" s="5" t="str">
        <f>IFERROR(IF(OR(D66="LED",D66="Halogéneo",D66="Incandescente"),0,VLOOKUP($D66,'aux validação'!$F$13:$K$86,5,FALSE))," ")</f>
        <v xml:space="preserve"> </v>
      </c>
      <c r="H66" s="27">
        <f t="shared" si="4"/>
        <v>0</v>
      </c>
      <c r="I66" s="27"/>
      <c r="J66" s="26" t="str">
        <f t="shared" si="5"/>
        <v xml:space="preserve"> </v>
      </c>
      <c r="K66" s="25"/>
      <c r="L66" s="89" t="str">
        <f t="shared" si="6"/>
        <v xml:space="preserve"> </v>
      </c>
      <c r="M66" s="25"/>
      <c r="N66" s="44" t="str">
        <f t="shared" si="7"/>
        <v xml:space="preserve"> </v>
      </c>
      <c r="O66" s="46" t="str">
        <f t="shared" si="8"/>
        <v xml:space="preserve"> </v>
      </c>
      <c r="P66" s="49" t="s">
        <v>19</v>
      </c>
      <c r="Q66" s="25"/>
      <c r="R66" s="60" t="str">
        <f t="shared" si="9"/>
        <v/>
      </c>
      <c r="S66" s="52" t="str">
        <f t="shared" si="10"/>
        <v xml:space="preserve"> </v>
      </c>
      <c r="T66" s="54" t="str">
        <f t="shared" si="11"/>
        <v xml:space="preserve"> </v>
      </c>
      <c r="U66" s="56" t="str">
        <f t="shared" si="12"/>
        <v xml:space="preserve"> </v>
      </c>
      <c r="V66" s="58"/>
      <c r="W66" s="11" t="str">
        <f t="shared" si="13"/>
        <v xml:space="preserve"> </v>
      </c>
      <c r="X66" s="117"/>
      <c r="Y66" s="72"/>
      <c r="Z66" s="72"/>
      <c r="AA66" s="12"/>
      <c r="AB66" s="122"/>
      <c r="AC66" s="72"/>
    </row>
    <row r="67" spans="1:29" x14ac:dyDescent="0.35">
      <c r="A67" s="15"/>
      <c r="B67" s="5">
        <v>48</v>
      </c>
      <c r="C67" s="7"/>
      <c r="D67" s="10" t="s">
        <v>19</v>
      </c>
      <c r="E67" s="8" t="str">
        <f>IFERROR(IF(OR(D67="LED",D67="Halogéneo",D67="Incandescente"),0,VLOOKUP($D67,'aux validação'!$F$13:$K$86,2,FALSE))," ")</f>
        <v xml:space="preserve"> </v>
      </c>
      <c r="F67" s="27"/>
      <c r="G67" s="5" t="str">
        <f>IFERROR(IF(OR(D67="LED",D67="Halogéneo",D67="Incandescente"),0,VLOOKUP($D67,'aux validação'!$F$13:$K$86,5,FALSE))," ")</f>
        <v xml:space="preserve"> </v>
      </c>
      <c r="H67" s="27">
        <f t="shared" si="4"/>
        <v>0</v>
      </c>
      <c r="I67" s="27"/>
      <c r="J67" s="26" t="str">
        <f t="shared" si="5"/>
        <v xml:space="preserve"> </v>
      </c>
      <c r="K67" s="25"/>
      <c r="L67" s="89" t="str">
        <f t="shared" si="6"/>
        <v xml:space="preserve"> </v>
      </c>
      <c r="M67" s="25"/>
      <c r="N67" s="44" t="str">
        <f t="shared" si="7"/>
        <v xml:space="preserve"> </v>
      </c>
      <c r="O67" s="46" t="str">
        <f t="shared" si="8"/>
        <v xml:space="preserve"> </v>
      </c>
      <c r="P67" s="49" t="s">
        <v>19</v>
      </c>
      <c r="Q67" s="25"/>
      <c r="R67" s="60" t="str">
        <f t="shared" si="9"/>
        <v/>
      </c>
      <c r="S67" s="52" t="str">
        <f t="shared" si="10"/>
        <v xml:space="preserve"> </v>
      </c>
      <c r="T67" s="54" t="str">
        <f t="shared" si="11"/>
        <v xml:space="preserve"> </v>
      </c>
      <c r="U67" s="56" t="str">
        <f t="shared" si="12"/>
        <v xml:space="preserve"> </v>
      </c>
      <c r="V67" s="58"/>
      <c r="W67" s="11" t="str">
        <f t="shared" si="13"/>
        <v xml:space="preserve"> </v>
      </c>
      <c r="X67" s="117"/>
      <c r="Y67" s="72"/>
      <c r="Z67" s="72"/>
      <c r="AA67" s="12"/>
      <c r="AB67" s="122"/>
      <c r="AC67" s="72"/>
    </row>
    <row r="68" spans="1:29" x14ac:dyDescent="0.35">
      <c r="A68" s="15"/>
      <c r="B68" s="5">
        <v>49</v>
      </c>
      <c r="C68" s="7"/>
      <c r="D68" s="10" t="s">
        <v>19</v>
      </c>
      <c r="E68" s="8" t="str">
        <f>IFERROR(IF(OR(D68="LED",D68="Halogéneo",D68="Incandescente"),0,VLOOKUP($D68,'aux validação'!$F$13:$K$86,2,FALSE))," ")</f>
        <v xml:space="preserve"> </v>
      </c>
      <c r="F68" s="27"/>
      <c r="G68" s="5" t="str">
        <f>IFERROR(IF(OR(D68="LED",D68="Halogéneo",D68="Incandescente"),0,VLOOKUP($D68,'aux validação'!$F$13:$K$86,5,FALSE))," ")</f>
        <v xml:space="preserve"> </v>
      </c>
      <c r="H68" s="27">
        <f t="shared" si="4"/>
        <v>0</v>
      </c>
      <c r="I68" s="27"/>
      <c r="J68" s="26" t="str">
        <f t="shared" si="5"/>
        <v xml:space="preserve"> </v>
      </c>
      <c r="K68" s="25"/>
      <c r="L68" s="89" t="str">
        <f t="shared" si="6"/>
        <v xml:space="preserve"> </v>
      </c>
      <c r="M68" s="25"/>
      <c r="N68" s="44" t="str">
        <f t="shared" si="7"/>
        <v xml:space="preserve"> </v>
      </c>
      <c r="O68" s="46" t="str">
        <f t="shared" si="8"/>
        <v xml:space="preserve"> </v>
      </c>
      <c r="P68" s="49" t="s">
        <v>19</v>
      </c>
      <c r="Q68" s="25"/>
      <c r="R68" s="60" t="str">
        <f t="shared" si="9"/>
        <v/>
      </c>
      <c r="S68" s="52" t="str">
        <f t="shared" si="10"/>
        <v xml:space="preserve"> </v>
      </c>
      <c r="T68" s="54" t="str">
        <f t="shared" si="11"/>
        <v xml:space="preserve"> </v>
      </c>
      <c r="U68" s="56" t="str">
        <f t="shared" si="12"/>
        <v xml:space="preserve"> </v>
      </c>
      <c r="V68" s="58"/>
      <c r="W68" s="11" t="str">
        <f t="shared" si="13"/>
        <v xml:space="preserve"> </v>
      </c>
      <c r="X68" s="117"/>
      <c r="Y68" s="72"/>
      <c r="Z68" s="72"/>
      <c r="AA68" s="12"/>
      <c r="AB68" s="122"/>
      <c r="AC68" s="72"/>
    </row>
    <row r="69" spans="1:29" x14ac:dyDescent="0.35">
      <c r="A69" s="15"/>
      <c r="B69" s="5">
        <v>50</v>
      </c>
      <c r="C69" s="7"/>
      <c r="D69" s="10" t="s">
        <v>19</v>
      </c>
      <c r="E69" s="8" t="str">
        <f>IFERROR(IF(OR(D69="LED",D69="Halogéneo",D69="Incandescente"),0,VLOOKUP($D69,'aux validação'!$F$13:$K$86,2,FALSE))," ")</f>
        <v xml:space="preserve"> </v>
      </c>
      <c r="F69" s="27"/>
      <c r="G69" s="5" t="str">
        <f>IFERROR(IF(OR(D69="LED",D69="Halogéneo",D69="Incandescente"),0,VLOOKUP($D69,'aux validação'!$F$13:$K$86,5,FALSE))," ")</f>
        <v xml:space="preserve"> </v>
      </c>
      <c r="H69" s="27">
        <f t="shared" si="4"/>
        <v>0</v>
      </c>
      <c r="I69" s="27"/>
      <c r="J69" s="26" t="str">
        <f t="shared" si="5"/>
        <v xml:space="preserve"> </v>
      </c>
      <c r="K69" s="25"/>
      <c r="L69" s="89" t="str">
        <f t="shared" si="6"/>
        <v xml:space="preserve"> </v>
      </c>
      <c r="M69" s="25"/>
      <c r="N69" s="44" t="str">
        <f t="shared" si="7"/>
        <v xml:space="preserve"> </v>
      </c>
      <c r="O69" s="46" t="str">
        <f t="shared" si="8"/>
        <v xml:space="preserve"> </v>
      </c>
      <c r="P69" s="49" t="s">
        <v>19</v>
      </c>
      <c r="Q69" s="25"/>
      <c r="R69" s="60" t="str">
        <f t="shared" si="9"/>
        <v/>
      </c>
      <c r="S69" s="52" t="str">
        <f t="shared" si="10"/>
        <v xml:space="preserve"> </v>
      </c>
      <c r="T69" s="54" t="str">
        <f t="shared" si="11"/>
        <v xml:space="preserve"> </v>
      </c>
      <c r="U69" s="56" t="str">
        <f t="shared" si="12"/>
        <v xml:space="preserve"> </v>
      </c>
      <c r="V69" s="58"/>
      <c r="W69" s="11" t="str">
        <f t="shared" si="13"/>
        <v xml:space="preserve"> </v>
      </c>
      <c r="X69" s="117"/>
      <c r="Y69" s="72"/>
      <c r="Z69" s="72"/>
      <c r="AA69" s="12"/>
      <c r="AB69" s="122"/>
      <c r="AC69" s="72"/>
    </row>
    <row r="70" spans="1:29" x14ac:dyDescent="0.35">
      <c r="A70" s="15"/>
      <c r="B70" s="5">
        <v>51</v>
      </c>
      <c r="C70" s="7"/>
      <c r="D70" s="10" t="s">
        <v>19</v>
      </c>
      <c r="E70" s="8" t="str">
        <f>IFERROR(IF(OR(D70="LED",D70="Halogéneo",D70="Incandescente"),0,VLOOKUP($D70,'aux validação'!$F$13:$K$86,2,FALSE))," ")</f>
        <v xml:space="preserve"> </v>
      </c>
      <c r="F70" s="27"/>
      <c r="G70" s="5" t="str">
        <f>IFERROR(IF(OR(D70="LED",D70="Halogéneo",D70="Incandescente"),0,VLOOKUP($D70,'aux validação'!$F$13:$K$86,5,FALSE))," ")</f>
        <v xml:space="preserve"> </v>
      </c>
      <c r="H70" s="27">
        <f t="shared" si="4"/>
        <v>0</v>
      </c>
      <c r="I70" s="27"/>
      <c r="J70" s="26" t="str">
        <f t="shared" si="5"/>
        <v xml:space="preserve"> </v>
      </c>
      <c r="K70" s="25"/>
      <c r="L70" s="89" t="str">
        <f t="shared" si="6"/>
        <v xml:space="preserve"> </v>
      </c>
      <c r="M70" s="25"/>
      <c r="N70" s="44" t="str">
        <f t="shared" si="7"/>
        <v xml:space="preserve"> </v>
      </c>
      <c r="O70" s="46" t="str">
        <f t="shared" si="8"/>
        <v xml:space="preserve"> </v>
      </c>
      <c r="P70" s="49" t="s">
        <v>19</v>
      </c>
      <c r="Q70" s="25"/>
      <c r="R70" s="60" t="str">
        <f t="shared" si="9"/>
        <v/>
      </c>
      <c r="S70" s="52" t="str">
        <f t="shared" si="10"/>
        <v xml:space="preserve"> </v>
      </c>
      <c r="T70" s="54" t="str">
        <f t="shared" si="11"/>
        <v xml:space="preserve"> </v>
      </c>
      <c r="U70" s="56" t="str">
        <f t="shared" si="12"/>
        <v xml:space="preserve"> </v>
      </c>
      <c r="V70" s="58"/>
      <c r="W70" s="11" t="str">
        <f t="shared" si="13"/>
        <v xml:space="preserve"> </v>
      </c>
      <c r="X70" s="117"/>
      <c r="Y70" s="72"/>
      <c r="Z70" s="72"/>
      <c r="AA70" s="12"/>
      <c r="AB70" s="122"/>
      <c r="AC70" s="72"/>
    </row>
    <row r="71" spans="1:29" x14ac:dyDescent="0.35">
      <c r="A71" s="15"/>
      <c r="B71" s="5">
        <v>52</v>
      </c>
      <c r="C71" s="7"/>
      <c r="D71" s="10" t="s">
        <v>19</v>
      </c>
      <c r="E71" s="8" t="str">
        <f>IFERROR(IF(OR(D71="LED",D71="Halogéneo",D71="Incandescente"),0,VLOOKUP($D71,'aux validação'!$F$13:$K$86,2,FALSE))," ")</f>
        <v xml:space="preserve"> </v>
      </c>
      <c r="F71" s="27"/>
      <c r="G71" s="5" t="str">
        <f>IFERROR(IF(OR(D71="LED",D71="Halogéneo",D71="Incandescente"),0,VLOOKUP($D71,'aux validação'!$F$13:$K$86,5,FALSE))," ")</f>
        <v xml:space="preserve"> </v>
      </c>
      <c r="H71" s="27">
        <f t="shared" si="4"/>
        <v>0</v>
      </c>
      <c r="I71" s="27"/>
      <c r="J71" s="26" t="str">
        <f t="shared" si="5"/>
        <v xml:space="preserve"> </v>
      </c>
      <c r="K71" s="25"/>
      <c r="L71" s="89" t="str">
        <f t="shared" si="6"/>
        <v xml:space="preserve"> </v>
      </c>
      <c r="M71" s="25"/>
      <c r="N71" s="44" t="str">
        <f t="shared" si="7"/>
        <v xml:space="preserve"> </v>
      </c>
      <c r="O71" s="46" t="str">
        <f t="shared" si="8"/>
        <v xml:space="preserve"> </v>
      </c>
      <c r="P71" s="49" t="s">
        <v>19</v>
      </c>
      <c r="Q71" s="25"/>
      <c r="R71" s="60" t="str">
        <f t="shared" si="9"/>
        <v/>
      </c>
      <c r="S71" s="52" t="str">
        <f t="shared" si="10"/>
        <v xml:space="preserve"> </v>
      </c>
      <c r="T71" s="54" t="str">
        <f t="shared" si="11"/>
        <v xml:space="preserve"> </v>
      </c>
      <c r="U71" s="56" t="str">
        <f t="shared" si="12"/>
        <v xml:space="preserve"> </v>
      </c>
      <c r="V71" s="58"/>
      <c r="W71" s="11" t="str">
        <f t="shared" si="13"/>
        <v xml:space="preserve"> </v>
      </c>
      <c r="X71" s="117"/>
      <c r="Y71" s="72"/>
      <c r="Z71" s="72"/>
      <c r="AA71" s="12"/>
      <c r="AB71" s="122"/>
      <c r="AC71" s="72"/>
    </row>
    <row r="72" spans="1:29" x14ac:dyDescent="0.35">
      <c r="A72" s="15"/>
      <c r="B72" s="5">
        <v>53</v>
      </c>
      <c r="C72" s="7"/>
      <c r="D72" s="10" t="s">
        <v>19</v>
      </c>
      <c r="E72" s="8" t="str">
        <f>IFERROR(IF(OR(D72="LED",D72="Halogéneo",D72="Incandescente"),0,VLOOKUP($D72,'aux validação'!$F$13:$K$86,2,FALSE))," ")</f>
        <v xml:space="preserve"> </v>
      </c>
      <c r="F72" s="27"/>
      <c r="G72" s="5" t="str">
        <f>IFERROR(IF(OR(D72="LED",D72="Halogéneo",D72="Incandescente"),0,VLOOKUP($D72,'aux validação'!$F$13:$K$86,5,FALSE))," ")</f>
        <v xml:space="preserve"> </v>
      </c>
      <c r="H72" s="27">
        <f t="shared" si="4"/>
        <v>0</v>
      </c>
      <c r="I72" s="27"/>
      <c r="J72" s="26" t="str">
        <f t="shared" si="5"/>
        <v xml:space="preserve"> </v>
      </c>
      <c r="K72" s="25"/>
      <c r="L72" s="89" t="str">
        <f t="shared" si="6"/>
        <v xml:space="preserve"> </v>
      </c>
      <c r="M72" s="25"/>
      <c r="N72" s="44" t="str">
        <f t="shared" si="7"/>
        <v xml:space="preserve"> </v>
      </c>
      <c r="O72" s="46" t="str">
        <f t="shared" si="8"/>
        <v xml:space="preserve"> </v>
      </c>
      <c r="P72" s="49" t="s">
        <v>19</v>
      </c>
      <c r="Q72" s="25"/>
      <c r="R72" s="60" t="str">
        <f t="shared" si="9"/>
        <v/>
      </c>
      <c r="S72" s="52" t="str">
        <f t="shared" si="10"/>
        <v xml:space="preserve"> </v>
      </c>
      <c r="T72" s="54" t="str">
        <f t="shared" si="11"/>
        <v xml:space="preserve"> </v>
      </c>
      <c r="U72" s="56" t="str">
        <f t="shared" si="12"/>
        <v xml:space="preserve"> </v>
      </c>
      <c r="V72" s="58"/>
      <c r="W72" s="11" t="str">
        <f t="shared" si="13"/>
        <v xml:space="preserve"> </v>
      </c>
      <c r="X72" s="117"/>
      <c r="Y72" s="72"/>
      <c r="Z72" s="72"/>
      <c r="AA72" s="12"/>
      <c r="AB72" s="122"/>
      <c r="AC72" s="72"/>
    </row>
    <row r="73" spans="1:29" x14ac:dyDescent="0.35">
      <c r="A73" s="15"/>
      <c r="B73" s="5">
        <v>54</v>
      </c>
      <c r="C73" s="7"/>
      <c r="D73" s="10" t="s">
        <v>19</v>
      </c>
      <c r="E73" s="8" t="str">
        <f>IFERROR(IF(OR(D73="LED",D73="Halogéneo",D73="Incandescente"),0,VLOOKUP($D73,'aux validação'!$F$13:$K$86,2,FALSE))," ")</f>
        <v xml:space="preserve"> </v>
      </c>
      <c r="F73" s="27"/>
      <c r="G73" s="5" t="str">
        <f>IFERROR(IF(OR(D73="LED",D73="Halogéneo",D73="Incandescente"),0,VLOOKUP($D73,'aux validação'!$F$13:$K$86,5,FALSE))," ")</f>
        <v xml:space="preserve"> </v>
      </c>
      <c r="H73" s="27">
        <f t="shared" si="4"/>
        <v>0</v>
      </c>
      <c r="I73" s="27"/>
      <c r="J73" s="26" t="str">
        <f t="shared" si="5"/>
        <v xml:space="preserve"> </v>
      </c>
      <c r="K73" s="25"/>
      <c r="L73" s="89" t="str">
        <f t="shared" si="6"/>
        <v xml:space="preserve"> </v>
      </c>
      <c r="M73" s="25"/>
      <c r="N73" s="44" t="str">
        <f t="shared" si="7"/>
        <v xml:space="preserve"> </v>
      </c>
      <c r="O73" s="46" t="str">
        <f t="shared" si="8"/>
        <v xml:space="preserve"> </v>
      </c>
      <c r="P73" s="49" t="s">
        <v>19</v>
      </c>
      <c r="Q73" s="25"/>
      <c r="R73" s="60" t="str">
        <f t="shared" si="9"/>
        <v/>
      </c>
      <c r="S73" s="52" t="str">
        <f t="shared" si="10"/>
        <v xml:space="preserve"> </v>
      </c>
      <c r="T73" s="54" t="str">
        <f t="shared" si="11"/>
        <v xml:space="preserve"> </v>
      </c>
      <c r="U73" s="56" t="str">
        <f t="shared" si="12"/>
        <v xml:space="preserve"> </v>
      </c>
      <c r="V73" s="58"/>
      <c r="W73" s="11" t="str">
        <f t="shared" si="13"/>
        <v xml:space="preserve"> </v>
      </c>
      <c r="X73" s="117"/>
      <c r="Y73" s="72"/>
      <c r="Z73" s="72"/>
      <c r="AA73" s="12"/>
      <c r="AB73" s="122"/>
      <c r="AC73" s="72"/>
    </row>
    <row r="74" spans="1:29" x14ac:dyDescent="0.35">
      <c r="A74" s="15"/>
      <c r="B74" s="5">
        <v>55</v>
      </c>
      <c r="C74" s="7"/>
      <c r="D74" s="10" t="s">
        <v>19</v>
      </c>
      <c r="E74" s="8" t="str">
        <f>IFERROR(IF(OR(D74="LED",D74="Halogéneo",D74="Incandescente"),0,VLOOKUP($D74,'aux validação'!$F$13:$K$86,2,FALSE))," ")</f>
        <v xml:space="preserve"> </v>
      </c>
      <c r="F74" s="27"/>
      <c r="G74" s="5" t="str">
        <f>IFERROR(IF(OR(D74="LED",D74="Halogéneo",D74="Incandescente"),0,VLOOKUP($D74,'aux validação'!$F$13:$K$86,5,FALSE))," ")</f>
        <v xml:space="preserve"> </v>
      </c>
      <c r="H74" s="27">
        <f t="shared" si="4"/>
        <v>0</v>
      </c>
      <c r="I74" s="27"/>
      <c r="J74" s="26" t="str">
        <f t="shared" si="5"/>
        <v xml:space="preserve"> </v>
      </c>
      <c r="K74" s="25"/>
      <c r="L74" s="89" t="str">
        <f t="shared" si="6"/>
        <v xml:space="preserve"> </v>
      </c>
      <c r="M74" s="25"/>
      <c r="N74" s="44" t="str">
        <f t="shared" si="7"/>
        <v xml:space="preserve"> </v>
      </c>
      <c r="O74" s="46" t="str">
        <f t="shared" si="8"/>
        <v xml:space="preserve"> </v>
      </c>
      <c r="P74" s="49" t="s">
        <v>19</v>
      </c>
      <c r="Q74" s="25"/>
      <c r="R74" s="60" t="str">
        <f t="shared" si="9"/>
        <v/>
      </c>
      <c r="S74" s="52" t="str">
        <f t="shared" si="10"/>
        <v xml:space="preserve"> </v>
      </c>
      <c r="T74" s="54" t="str">
        <f t="shared" si="11"/>
        <v xml:space="preserve"> </v>
      </c>
      <c r="U74" s="56" t="str">
        <f t="shared" si="12"/>
        <v xml:space="preserve"> </v>
      </c>
      <c r="V74" s="58"/>
      <c r="W74" s="11" t="str">
        <f t="shared" si="13"/>
        <v xml:space="preserve"> </v>
      </c>
      <c r="X74" s="117"/>
      <c r="Y74" s="72"/>
      <c r="Z74" s="72"/>
      <c r="AA74" s="12"/>
      <c r="AB74" s="122"/>
      <c r="AC74" s="72"/>
    </row>
    <row r="75" spans="1:29" x14ac:dyDescent="0.35">
      <c r="A75" s="15"/>
      <c r="B75" s="5">
        <v>56</v>
      </c>
      <c r="C75" s="7"/>
      <c r="D75" s="10" t="s">
        <v>19</v>
      </c>
      <c r="E75" s="8" t="str">
        <f>IFERROR(IF(OR(D75="LED",D75="Halogéneo",D75="Incandescente"),0,VLOOKUP($D75,'aux validação'!$F$13:$K$86,2,FALSE))," ")</f>
        <v xml:space="preserve"> </v>
      </c>
      <c r="F75" s="27"/>
      <c r="G75" s="5" t="str">
        <f>IFERROR(IF(OR(D75="LED",D75="Halogéneo",D75="Incandescente"),0,VLOOKUP($D75,'aux validação'!$F$13:$K$86,5,FALSE))," ")</f>
        <v xml:space="preserve"> </v>
      </c>
      <c r="H75" s="27">
        <f t="shared" si="4"/>
        <v>0</v>
      </c>
      <c r="I75" s="27"/>
      <c r="J75" s="26" t="str">
        <f t="shared" si="5"/>
        <v xml:space="preserve"> </v>
      </c>
      <c r="K75" s="25"/>
      <c r="L75" s="89" t="str">
        <f t="shared" si="6"/>
        <v xml:space="preserve"> </v>
      </c>
      <c r="M75" s="25"/>
      <c r="N75" s="44" t="str">
        <f t="shared" si="7"/>
        <v xml:space="preserve"> </v>
      </c>
      <c r="O75" s="46" t="str">
        <f t="shared" si="8"/>
        <v xml:space="preserve"> </v>
      </c>
      <c r="P75" s="49" t="s">
        <v>19</v>
      </c>
      <c r="Q75" s="25"/>
      <c r="R75" s="60" t="str">
        <f t="shared" si="9"/>
        <v/>
      </c>
      <c r="S75" s="52" t="str">
        <f t="shared" si="10"/>
        <v xml:space="preserve"> </v>
      </c>
      <c r="T75" s="54" t="str">
        <f t="shared" si="11"/>
        <v xml:space="preserve"> </v>
      </c>
      <c r="U75" s="56" t="str">
        <f t="shared" si="12"/>
        <v xml:space="preserve"> </v>
      </c>
      <c r="V75" s="58"/>
      <c r="W75" s="11" t="str">
        <f t="shared" si="13"/>
        <v xml:space="preserve"> </v>
      </c>
      <c r="X75" s="117"/>
      <c r="Y75" s="72"/>
      <c r="Z75" s="72"/>
      <c r="AA75" s="12"/>
      <c r="AB75" s="122"/>
      <c r="AC75" s="72"/>
    </row>
    <row r="76" spans="1:29" x14ac:dyDescent="0.35">
      <c r="A76" s="15"/>
      <c r="B76" s="5">
        <v>57</v>
      </c>
      <c r="C76" s="7"/>
      <c r="D76" s="10" t="s">
        <v>19</v>
      </c>
      <c r="E76" s="8" t="str">
        <f>IFERROR(IF(OR(D76="LED",D76="Halogéneo",D76="Incandescente"),0,VLOOKUP($D76,'aux validação'!$F$13:$K$86,2,FALSE))," ")</f>
        <v xml:space="preserve"> </v>
      </c>
      <c r="F76" s="27"/>
      <c r="G76" s="5" t="str">
        <f>IFERROR(IF(OR(D76="LED",D76="Halogéneo",D76="Incandescente"),0,VLOOKUP($D76,'aux validação'!$F$13:$K$86,5,FALSE))," ")</f>
        <v xml:space="preserve"> </v>
      </c>
      <c r="H76" s="27">
        <f t="shared" si="4"/>
        <v>0</v>
      </c>
      <c r="I76" s="27"/>
      <c r="J76" s="26" t="str">
        <f t="shared" si="5"/>
        <v xml:space="preserve"> </v>
      </c>
      <c r="K76" s="25"/>
      <c r="L76" s="89" t="str">
        <f t="shared" si="6"/>
        <v xml:space="preserve"> </v>
      </c>
      <c r="M76" s="25"/>
      <c r="N76" s="44" t="str">
        <f t="shared" si="7"/>
        <v xml:space="preserve"> </v>
      </c>
      <c r="O76" s="46" t="str">
        <f t="shared" si="8"/>
        <v xml:space="preserve"> </v>
      </c>
      <c r="P76" s="49" t="s">
        <v>19</v>
      </c>
      <c r="Q76" s="25"/>
      <c r="R76" s="60" t="str">
        <f t="shared" si="9"/>
        <v/>
      </c>
      <c r="S76" s="52" t="str">
        <f t="shared" si="10"/>
        <v xml:space="preserve"> </v>
      </c>
      <c r="T76" s="54" t="str">
        <f t="shared" si="11"/>
        <v xml:space="preserve"> </v>
      </c>
      <c r="U76" s="56" t="str">
        <f t="shared" si="12"/>
        <v xml:space="preserve"> </v>
      </c>
      <c r="V76" s="58"/>
      <c r="W76" s="11" t="str">
        <f t="shared" si="13"/>
        <v xml:space="preserve"> </v>
      </c>
      <c r="X76" s="117"/>
      <c r="Y76" s="72"/>
      <c r="Z76" s="72"/>
      <c r="AA76" s="12"/>
      <c r="AB76" s="122"/>
      <c r="AC76" s="72"/>
    </row>
    <row r="77" spans="1:29" x14ac:dyDescent="0.35">
      <c r="A77" s="15"/>
      <c r="B77" s="5">
        <v>58</v>
      </c>
      <c r="C77" s="7"/>
      <c r="D77" s="10" t="s">
        <v>19</v>
      </c>
      <c r="E77" s="8" t="str">
        <f>IFERROR(IF(OR(D77="LED",D77="Halogéneo",D77="Incandescente"),0,VLOOKUP($D77,'aux validação'!$F$13:$K$86,2,FALSE))," ")</f>
        <v xml:space="preserve"> </v>
      </c>
      <c r="F77" s="27"/>
      <c r="G77" s="5" t="str">
        <f>IFERROR(IF(OR(D77="LED",D77="Halogéneo",D77="Incandescente"),0,VLOOKUP($D77,'aux validação'!$F$13:$K$86,5,FALSE))," ")</f>
        <v xml:space="preserve"> </v>
      </c>
      <c r="H77" s="27">
        <f t="shared" si="4"/>
        <v>0</v>
      </c>
      <c r="I77" s="27"/>
      <c r="J77" s="26" t="str">
        <f t="shared" si="5"/>
        <v xml:space="preserve"> </v>
      </c>
      <c r="K77" s="25"/>
      <c r="L77" s="89" t="str">
        <f t="shared" si="6"/>
        <v xml:space="preserve"> </v>
      </c>
      <c r="M77" s="25"/>
      <c r="N77" s="44" t="str">
        <f t="shared" si="7"/>
        <v xml:space="preserve"> </v>
      </c>
      <c r="O77" s="46" t="str">
        <f t="shared" si="8"/>
        <v xml:space="preserve"> </v>
      </c>
      <c r="P77" s="49" t="s">
        <v>19</v>
      </c>
      <c r="Q77" s="25"/>
      <c r="R77" s="60" t="str">
        <f t="shared" si="9"/>
        <v/>
      </c>
      <c r="S77" s="52" t="str">
        <f t="shared" si="10"/>
        <v xml:space="preserve"> </v>
      </c>
      <c r="T77" s="54" t="str">
        <f t="shared" si="11"/>
        <v xml:space="preserve"> </v>
      </c>
      <c r="U77" s="56" t="str">
        <f t="shared" si="12"/>
        <v xml:space="preserve"> </v>
      </c>
      <c r="V77" s="58"/>
      <c r="W77" s="11" t="str">
        <f t="shared" si="13"/>
        <v xml:space="preserve"> </v>
      </c>
      <c r="X77" s="117"/>
      <c r="Y77" s="72"/>
      <c r="Z77" s="72"/>
      <c r="AA77" s="12"/>
      <c r="AB77" s="122"/>
      <c r="AC77" s="72"/>
    </row>
    <row r="78" spans="1:29" x14ac:dyDescent="0.35">
      <c r="A78" s="15"/>
      <c r="B78" s="5">
        <v>59</v>
      </c>
      <c r="C78" s="7"/>
      <c r="D78" s="10" t="s">
        <v>19</v>
      </c>
      <c r="E78" s="8" t="str">
        <f>IFERROR(IF(OR(D78="LED",D78="Halogéneo",D78="Incandescente"),0,VLOOKUP($D78,'aux validação'!$F$13:$K$86,2,FALSE))," ")</f>
        <v xml:space="preserve"> </v>
      </c>
      <c r="F78" s="27"/>
      <c r="G78" s="5" t="str">
        <f>IFERROR(IF(OR(D78="LED",D78="Halogéneo",D78="Incandescente"),0,VLOOKUP($D78,'aux validação'!$F$13:$K$86,5,FALSE))," ")</f>
        <v xml:space="preserve"> </v>
      </c>
      <c r="H78" s="27">
        <f t="shared" si="4"/>
        <v>0</v>
      </c>
      <c r="I78" s="27"/>
      <c r="J78" s="26" t="str">
        <f t="shared" si="5"/>
        <v xml:space="preserve"> </v>
      </c>
      <c r="K78" s="25"/>
      <c r="L78" s="89" t="str">
        <f t="shared" si="6"/>
        <v xml:space="preserve"> </v>
      </c>
      <c r="M78" s="25"/>
      <c r="N78" s="44" t="str">
        <f t="shared" si="7"/>
        <v xml:space="preserve"> </v>
      </c>
      <c r="O78" s="46" t="str">
        <f t="shared" si="8"/>
        <v xml:space="preserve"> </v>
      </c>
      <c r="P78" s="49" t="s">
        <v>19</v>
      </c>
      <c r="Q78" s="25"/>
      <c r="R78" s="60" t="str">
        <f t="shared" si="9"/>
        <v/>
      </c>
      <c r="S78" s="52" t="str">
        <f t="shared" si="10"/>
        <v xml:space="preserve"> </v>
      </c>
      <c r="T78" s="54" t="str">
        <f t="shared" si="11"/>
        <v xml:space="preserve"> </v>
      </c>
      <c r="U78" s="56" t="str">
        <f t="shared" si="12"/>
        <v xml:space="preserve"> </v>
      </c>
      <c r="V78" s="58"/>
      <c r="W78" s="11" t="str">
        <f t="shared" si="13"/>
        <v xml:space="preserve"> </v>
      </c>
      <c r="X78" s="117"/>
      <c r="Y78" s="72"/>
      <c r="Z78" s="72"/>
      <c r="AA78" s="12"/>
      <c r="AB78" s="122"/>
      <c r="AC78" s="72"/>
    </row>
    <row r="79" spans="1:29" x14ac:dyDescent="0.35">
      <c r="A79" s="15"/>
      <c r="B79" s="5">
        <v>60</v>
      </c>
      <c r="C79" s="7"/>
      <c r="D79" s="10" t="s">
        <v>19</v>
      </c>
      <c r="E79" s="8" t="str">
        <f>IFERROR(IF(OR(D79="LED",D79="Halogéneo",D79="Incandescente"),0,VLOOKUP($D79,'aux validação'!$F$13:$K$86,2,FALSE))," ")</f>
        <v xml:space="preserve"> </v>
      </c>
      <c r="F79" s="27"/>
      <c r="G79" s="5" t="str">
        <f>IFERROR(IF(OR(D79="LED",D79="Halogéneo",D79="Incandescente"),0,VLOOKUP($D79,'aux validação'!$F$13:$K$86,5,FALSE))," ")</f>
        <v xml:space="preserve"> </v>
      </c>
      <c r="H79" s="27">
        <f t="shared" si="4"/>
        <v>0</v>
      </c>
      <c r="I79" s="27"/>
      <c r="J79" s="26" t="str">
        <f t="shared" si="5"/>
        <v xml:space="preserve"> </v>
      </c>
      <c r="K79" s="25"/>
      <c r="L79" s="89" t="str">
        <f t="shared" si="6"/>
        <v xml:space="preserve"> </v>
      </c>
      <c r="M79" s="25"/>
      <c r="N79" s="44" t="str">
        <f t="shared" si="7"/>
        <v xml:space="preserve"> </v>
      </c>
      <c r="O79" s="46" t="str">
        <f t="shared" si="8"/>
        <v xml:space="preserve"> </v>
      </c>
      <c r="P79" s="49" t="s">
        <v>19</v>
      </c>
      <c r="Q79" s="25"/>
      <c r="R79" s="60" t="str">
        <f t="shared" si="9"/>
        <v/>
      </c>
      <c r="S79" s="52" t="str">
        <f t="shared" si="10"/>
        <v xml:space="preserve"> </v>
      </c>
      <c r="T79" s="54" t="str">
        <f t="shared" si="11"/>
        <v xml:space="preserve"> </v>
      </c>
      <c r="U79" s="56" t="str">
        <f t="shared" si="12"/>
        <v xml:space="preserve"> </v>
      </c>
      <c r="V79" s="58"/>
      <c r="W79" s="11" t="str">
        <f t="shared" si="13"/>
        <v xml:space="preserve"> </v>
      </c>
      <c r="X79" s="117"/>
      <c r="Y79" s="72"/>
      <c r="Z79" s="72"/>
      <c r="AA79" s="12"/>
      <c r="AB79" s="122"/>
      <c r="AC79" s="72"/>
    </row>
    <row r="80" spans="1:29" x14ac:dyDescent="0.35">
      <c r="A80" s="15"/>
      <c r="B80" s="5">
        <v>61</v>
      </c>
      <c r="C80" s="7"/>
      <c r="D80" s="10" t="s">
        <v>19</v>
      </c>
      <c r="E80" s="8" t="str">
        <f>IFERROR(IF(OR(D80="LED",D80="Halogéneo",D80="Incandescente"),0,VLOOKUP($D80,'aux validação'!$F$13:$K$86,2,FALSE))," ")</f>
        <v xml:space="preserve"> </v>
      </c>
      <c r="F80" s="27"/>
      <c r="G80" s="5" t="str">
        <f>IFERROR(IF(OR(D80="LED",D80="Halogéneo",D80="Incandescente"),0,VLOOKUP($D80,'aux validação'!$F$13:$K$86,5,FALSE))," ")</f>
        <v xml:space="preserve"> </v>
      </c>
      <c r="H80" s="27">
        <f t="shared" si="4"/>
        <v>0</v>
      </c>
      <c r="I80" s="27"/>
      <c r="J80" s="26" t="str">
        <f t="shared" si="5"/>
        <v xml:space="preserve"> </v>
      </c>
      <c r="K80" s="25"/>
      <c r="L80" s="89" t="str">
        <f t="shared" si="6"/>
        <v xml:space="preserve"> </v>
      </c>
      <c r="M80" s="25"/>
      <c r="N80" s="44" t="str">
        <f t="shared" si="7"/>
        <v xml:space="preserve"> </v>
      </c>
      <c r="O80" s="46" t="str">
        <f t="shared" si="8"/>
        <v xml:space="preserve"> </v>
      </c>
      <c r="P80" s="49" t="s">
        <v>19</v>
      </c>
      <c r="Q80" s="25"/>
      <c r="R80" s="60" t="str">
        <f t="shared" si="9"/>
        <v/>
      </c>
      <c r="S80" s="52" t="str">
        <f t="shared" si="10"/>
        <v xml:space="preserve"> </v>
      </c>
      <c r="T80" s="54" t="str">
        <f t="shared" si="11"/>
        <v xml:space="preserve"> </v>
      </c>
      <c r="U80" s="56" t="str">
        <f t="shared" si="12"/>
        <v xml:space="preserve"> </v>
      </c>
      <c r="V80" s="58"/>
      <c r="W80" s="11" t="str">
        <f t="shared" si="13"/>
        <v xml:space="preserve"> </v>
      </c>
      <c r="X80" s="117"/>
      <c r="Y80" s="72"/>
      <c r="Z80" s="72"/>
      <c r="AA80" s="12"/>
      <c r="AB80" s="122"/>
      <c r="AC80" s="72"/>
    </row>
    <row r="81" spans="1:29" x14ac:dyDescent="0.35">
      <c r="A81" s="15"/>
      <c r="B81" s="5">
        <v>62</v>
      </c>
      <c r="C81" s="7"/>
      <c r="D81" s="10" t="s">
        <v>19</v>
      </c>
      <c r="E81" s="8" t="str">
        <f>IFERROR(IF(OR(D81="LED",D81="Halogéneo",D81="Incandescente"),0,VLOOKUP($D81,'aux validação'!$F$13:$K$86,2,FALSE))," ")</f>
        <v xml:space="preserve"> </v>
      </c>
      <c r="F81" s="27"/>
      <c r="G81" s="5" t="str">
        <f>IFERROR(IF(OR(D81="LED",D81="Halogéneo",D81="Incandescente"),0,VLOOKUP($D81,'aux validação'!$F$13:$K$86,5,FALSE))," ")</f>
        <v xml:space="preserve"> </v>
      </c>
      <c r="H81" s="27">
        <f t="shared" si="4"/>
        <v>0</v>
      </c>
      <c r="I81" s="27"/>
      <c r="J81" s="26" t="str">
        <f t="shared" si="5"/>
        <v xml:space="preserve"> </v>
      </c>
      <c r="K81" s="25"/>
      <c r="L81" s="89" t="str">
        <f t="shared" si="6"/>
        <v xml:space="preserve"> </v>
      </c>
      <c r="M81" s="25"/>
      <c r="N81" s="44" t="str">
        <f t="shared" si="7"/>
        <v xml:space="preserve"> </v>
      </c>
      <c r="O81" s="46" t="str">
        <f t="shared" si="8"/>
        <v xml:space="preserve"> </v>
      </c>
      <c r="P81" s="49" t="s">
        <v>19</v>
      </c>
      <c r="Q81" s="25"/>
      <c r="R81" s="60" t="str">
        <f t="shared" si="9"/>
        <v/>
      </c>
      <c r="S81" s="52" t="str">
        <f t="shared" si="10"/>
        <v xml:space="preserve"> </v>
      </c>
      <c r="T81" s="54" t="str">
        <f t="shared" si="11"/>
        <v xml:space="preserve"> </v>
      </c>
      <c r="U81" s="56" t="str">
        <f t="shared" si="12"/>
        <v xml:space="preserve"> </v>
      </c>
      <c r="V81" s="58"/>
      <c r="W81" s="11" t="str">
        <f t="shared" si="13"/>
        <v xml:space="preserve"> </v>
      </c>
      <c r="X81" s="117"/>
      <c r="Y81" s="72"/>
      <c r="Z81" s="72"/>
      <c r="AA81" s="12"/>
      <c r="AB81" s="122"/>
      <c r="AC81" s="72"/>
    </row>
    <row r="82" spans="1:29" x14ac:dyDescent="0.35">
      <c r="A82" s="15"/>
      <c r="B82" s="5">
        <v>63</v>
      </c>
      <c r="C82" s="7"/>
      <c r="D82" s="10" t="s">
        <v>19</v>
      </c>
      <c r="E82" s="8" t="str">
        <f>IFERROR(IF(OR(D82="LED",D82="Halogéneo",D82="Incandescente"),0,VLOOKUP($D82,'aux validação'!$F$13:$K$86,2,FALSE))," ")</f>
        <v xml:space="preserve"> </v>
      </c>
      <c r="F82" s="27"/>
      <c r="G82" s="5" t="str">
        <f>IFERROR(IF(OR(D82="LED",D82="Halogéneo",D82="Incandescente"),0,VLOOKUP($D82,'aux validação'!$F$13:$K$86,5,FALSE))," ")</f>
        <v xml:space="preserve"> </v>
      </c>
      <c r="H82" s="27">
        <f t="shared" si="4"/>
        <v>0</v>
      </c>
      <c r="I82" s="27"/>
      <c r="J82" s="26" t="str">
        <f t="shared" si="5"/>
        <v xml:space="preserve"> </v>
      </c>
      <c r="K82" s="25"/>
      <c r="L82" s="89" t="str">
        <f t="shared" si="6"/>
        <v xml:space="preserve"> </v>
      </c>
      <c r="M82" s="25"/>
      <c r="N82" s="44" t="str">
        <f t="shared" si="7"/>
        <v xml:space="preserve"> </v>
      </c>
      <c r="O82" s="46" t="str">
        <f t="shared" si="8"/>
        <v xml:space="preserve"> </v>
      </c>
      <c r="P82" s="49" t="s">
        <v>19</v>
      </c>
      <c r="Q82" s="25"/>
      <c r="R82" s="60" t="str">
        <f t="shared" si="9"/>
        <v/>
      </c>
      <c r="S82" s="52" t="str">
        <f t="shared" si="10"/>
        <v xml:space="preserve"> </v>
      </c>
      <c r="T82" s="54" t="str">
        <f t="shared" si="11"/>
        <v xml:space="preserve"> </v>
      </c>
      <c r="U82" s="56" t="str">
        <f t="shared" si="12"/>
        <v xml:space="preserve"> </v>
      </c>
      <c r="V82" s="58"/>
      <c r="W82" s="11" t="str">
        <f t="shared" si="13"/>
        <v xml:space="preserve"> </v>
      </c>
      <c r="X82" s="117"/>
      <c r="Y82" s="72"/>
      <c r="Z82" s="72"/>
      <c r="AA82" s="12"/>
      <c r="AB82" s="122"/>
      <c r="AC82" s="72"/>
    </row>
    <row r="83" spans="1:29" x14ac:dyDescent="0.35">
      <c r="A83" s="15"/>
      <c r="B83" s="5">
        <v>64</v>
      </c>
      <c r="C83" s="7"/>
      <c r="D83" s="10" t="s">
        <v>19</v>
      </c>
      <c r="E83" s="8" t="str">
        <f>IFERROR(IF(OR(D83="LED",D83="Halogéneo",D83="Incandescente"),0,VLOOKUP($D83,'aux validação'!$F$13:$K$86,2,FALSE))," ")</f>
        <v xml:space="preserve"> </v>
      </c>
      <c r="F83" s="27"/>
      <c r="G83" s="5" t="str">
        <f>IFERROR(IF(OR(D83="LED",D83="Halogéneo",D83="Incandescente"),0,VLOOKUP($D83,'aux validação'!$F$13:$K$86,5,FALSE))," ")</f>
        <v xml:space="preserve"> </v>
      </c>
      <c r="H83" s="27">
        <f t="shared" si="4"/>
        <v>0</v>
      </c>
      <c r="I83" s="27"/>
      <c r="J83" s="26" t="str">
        <f t="shared" si="5"/>
        <v xml:space="preserve"> </v>
      </c>
      <c r="K83" s="25"/>
      <c r="L83" s="89" t="str">
        <f t="shared" si="6"/>
        <v xml:space="preserve"> </v>
      </c>
      <c r="M83" s="25"/>
      <c r="N83" s="44" t="str">
        <f t="shared" si="7"/>
        <v xml:space="preserve"> </v>
      </c>
      <c r="O83" s="46" t="str">
        <f t="shared" si="8"/>
        <v xml:space="preserve"> </v>
      </c>
      <c r="P83" s="49" t="s">
        <v>19</v>
      </c>
      <c r="Q83" s="25"/>
      <c r="R83" s="60" t="str">
        <f t="shared" si="9"/>
        <v/>
      </c>
      <c r="S83" s="52" t="str">
        <f t="shared" si="10"/>
        <v xml:space="preserve"> </v>
      </c>
      <c r="T83" s="54" t="str">
        <f t="shared" si="11"/>
        <v xml:space="preserve"> </v>
      </c>
      <c r="U83" s="56" t="str">
        <f t="shared" si="12"/>
        <v xml:space="preserve"> </v>
      </c>
      <c r="V83" s="58"/>
      <c r="W83" s="11" t="str">
        <f t="shared" si="13"/>
        <v xml:space="preserve"> </v>
      </c>
      <c r="X83" s="117"/>
      <c r="Y83" s="72"/>
      <c r="Z83" s="72"/>
      <c r="AA83" s="12"/>
      <c r="AB83" s="122"/>
      <c r="AC83" s="72"/>
    </row>
    <row r="84" spans="1:29" x14ac:dyDescent="0.35">
      <c r="A84" s="15"/>
      <c r="B84" s="5">
        <v>65</v>
      </c>
      <c r="C84" s="7"/>
      <c r="D84" s="10" t="s">
        <v>19</v>
      </c>
      <c r="E84" s="8" t="str">
        <f>IFERROR(IF(OR(D84="LED",D84="Halogéneo",D84="Incandescente"),0,VLOOKUP($D84,'aux validação'!$F$13:$K$86,2,FALSE))," ")</f>
        <v xml:space="preserve"> </v>
      </c>
      <c r="F84" s="27"/>
      <c r="G84" s="5" t="str">
        <f>IFERROR(IF(OR(D84="LED",D84="Halogéneo",D84="Incandescente"),0,VLOOKUP($D84,'aux validação'!$F$13:$K$86,5,FALSE))," ")</f>
        <v xml:space="preserve"> </v>
      </c>
      <c r="H84" s="27">
        <f t="shared" si="4"/>
        <v>0</v>
      </c>
      <c r="I84" s="27"/>
      <c r="J84" s="26" t="str">
        <f t="shared" si="5"/>
        <v xml:space="preserve"> </v>
      </c>
      <c r="K84" s="25"/>
      <c r="L84" s="89" t="str">
        <f t="shared" si="6"/>
        <v xml:space="preserve"> </v>
      </c>
      <c r="M84" s="25"/>
      <c r="N84" s="44" t="str">
        <f t="shared" si="7"/>
        <v xml:space="preserve"> </v>
      </c>
      <c r="O84" s="46" t="str">
        <f t="shared" si="8"/>
        <v xml:space="preserve"> </v>
      </c>
      <c r="P84" s="49" t="s">
        <v>19</v>
      </c>
      <c r="Q84" s="25"/>
      <c r="R84" s="60" t="str">
        <f t="shared" si="9"/>
        <v/>
      </c>
      <c r="S84" s="52" t="str">
        <f t="shared" si="10"/>
        <v xml:space="preserve"> </v>
      </c>
      <c r="T84" s="54" t="str">
        <f t="shared" si="11"/>
        <v xml:space="preserve"> </v>
      </c>
      <c r="U84" s="56" t="str">
        <f t="shared" si="12"/>
        <v xml:space="preserve"> </v>
      </c>
      <c r="V84" s="58"/>
      <c r="W84" s="11" t="str">
        <f t="shared" ref="W84:W120" si="14">IFERROR($V84/$U84," ")</f>
        <v xml:space="preserve"> </v>
      </c>
      <c r="X84" s="117"/>
      <c r="Y84" s="72"/>
      <c r="Z84" s="72"/>
      <c r="AA84" s="12"/>
      <c r="AB84" s="122"/>
      <c r="AC84" s="72"/>
    </row>
    <row r="85" spans="1:29" x14ac:dyDescent="0.35">
      <c r="A85" s="15"/>
      <c r="B85" s="5">
        <v>66</v>
      </c>
      <c r="C85" s="7"/>
      <c r="D85" s="10" t="s">
        <v>19</v>
      </c>
      <c r="E85" s="8" t="str">
        <f>IFERROR(IF(OR(D85="LED",D85="Halogéneo",D85="Incandescente"),0,VLOOKUP($D85,'aux validação'!$F$13:$K$86,2,FALSE))," ")</f>
        <v xml:space="preserve"> </v>
      </c>
      <c r="F85" s="27"/>
      <c r="G85" s="5" t="str">
        <f>IFERROR(IF(OR(D85="LED",D85="Halogéneo",D85="Incandescente"),0,VLOOKUP($D85,'aux validação'!$F$13:$K$86,5,FALSE))," ")</f>
        <v xml:space="preserve"> </v>
      </c>
      <c r="H85" s="27">
        <f t="shared" ref="H85:H119" si="15">IFERROR(IF(OR(D85="LED",D85="Halogéneo",D85="Incandescente",D85="FC E14/E27"),0,)," ")</f>
        <v>0</v>
      </c>
      <c r="I85" s="27"/>
      <c r="J85" s="26" t="str">
        <f t="shared" ref="J85:J119" si="16">IFERROR(IF(OR(D85="LED",D85="Halogéneo",D85="Incandescente",D85="FC E14/E27"),(I85+H85)*(E85+F85+G85),(I85+H85)+(E85+F85+G85))," ")</f>
        <v xml:space="preserve"> </v>
      </c>
      <c r="K85" s="25"/>
      <c r="L85" s="89" t="str">
        <f t="shared" ref="L85:L119" si="17">IFERROR((J85*K85)/1000," ")</f>
        <v xml:space="preserve"> </v>
      </c>
      <c r="M85" s="25"/>
      <c r="N85" s="44" t="str">
        <f t="shared" ref="N85:N119" si="18">IFERROR(M85*L85," ")</f>
        <v xml:space="preserve"> </v>
      </c>
      <c r="O85" s="46" t="str">
        <f t="shared" ref="O85:O119" si="19">IFERROR($D$14*$N85," ")</f>
        <v xml:space="preserve"> </v>
      </c>
      <c r="P85" s="49" t="s">
        <v>19</v>
      </c>
      <c r="Q85" s="25"/>
      <c r="R85" s="60" t="str">
        <f t="shared" ref="R85:R119" si="20">IF(Q85="","",IFERROR(L85*Q85," "))</f>
        <v/>
      </c>
      <c r="S85" s="52" t="str">
        <f t="shared" ref="S85:S119" si="21">IFERROR($D$14*$R85," ")</f>
        <v xml:space="preserve"> </v>
      </c>
      <c r="T85" s="54" t="str">
        <f t="shared" si="11"/>
        <v xml:space="preserve"> </v>
      </c>
      <c r="U85" s="56" t="str">
        <f t="shared" si="12"/>
        <v xml:space="preserve"> </v>
      </c>
      <c r="V85" s="58"/>
      <c r="W85" s="11" t="str">
        <f t="shared" si="14"/>
        <v xml:space="preserve"> </v>
      </c>
      <c r="X85" s="117"/>
      <c r="Y85" s="72"/>
      <c r="Z85" s="72"/>
      <c r="AA85" s="12"/>
      <c r="AB85" s="122"/>
      <c r="AC85" s="72"/>
    </row>
    <row r="86" spans="1:29" x14ac:dyDescent="0.35">
      <c r="A86" s="15"/>
      <c r="B86" s="5">
        <v>67</v>
      </c>
      <c r="C86" s="7"/>
      <c r="D86" s="10" t="s">
        <v>19</v>
      </c>
      <c r="E86" s="8" t="str">
        <f>IFERROR(IF(OR(D86="LED",D86="Halogéneo",D86="Incandescente"),0,VLOOKUP($D86,'aux validação'!$F$13:$K$86,2,FALSE))," ")</f>
        <v xml:space="preserve"> </v>
      </c>
      <c r="F86" s="27"/>
      <c r="G86" s="5" t="str">
        <f>IFERROR(IF(OR(D86="LED",D86="Halogéneo",D86="Incandescente"),0,VLOOKUP($D86,'aux validação'!$F$13:$K$86,5,FALSE))," ")</f>
        <v xml:space="preserve"> </v>
      </c>
      <c r="H86" s="27">
        <f t="shared" si="15"/>
        <v>0</v>
      </c>
      <c r="I86" s="27"/>
      <c r="J86" s="26" t="str">
        <f t="shared" si="16"/>
        <v xml:space="preserve"> </v>
      </c>
      <c r="K86" s="25"/>
      <c r="L86" s="89" t="str">
        <f t="shared" si="17"/>
        <v xml:space="preserve"> </v>
      </c>
      <c r="M86" s="25"/>
      <c r="N86" s="44" t="str">
        <f t="shared" si="18"/>
        <v xml:space="preserve"> </v>
      </c>
      <c r="O86" s="46" t="str">
        <f t="shared" si="19"/>
        <v xml:space="preserve"> </v>
      </c>
      <c r="P86" s="49" t="s">
        <v>19</v>
      </c>
      <c r="Q86" s="25"/>
      <c r="R86" s="60" t="str">
        <f t="shared" si="20"/>
        <v/>
      </c>
      <c r="S86" s="52" t="str">
        <f t="shared" si="21"/>
        <v xml:space="preserve"> </v>
      </c>
      <c r="T86" s="54" t="str">
        <f t="shared" si="11"/>
        <v xml:space="preserve"> </v>
      </c>
      <c r="U86" s="56" t="str">
        <f t="shared" si="12"/>
        <v xml:space="preserve"> </v>
      </c>
      <c r="V86" s="58"/>
      <c r="W86" s="11" t="str">
        <f t="shared" si="14"/>
        <v xml:space="preserve"> </v>
      </c>
      <c r="X86" s="117"/>
      <c r="Y86" s="72"/>
      <c r="Z86" s="72"/>
      <c r="AA86" s="12"/>
      <c r="AB86" s="122"/>
      <c r="AC86" s="72"/>
    </row>
    <row r="87" spans="1:29" x14ac:dyDescent="0.35">
      <c r="A87" s="15"/>
      <c r="B87" s="5">
        <v>68</v>
      </c>
      <c r="C87" s="7"/>
      <c r="D87" s="10" t="s">
        <v>19</v>
      </c>
      <c r="E87" s="8" t="str">
        <f>IFERROR(IF(OR(D87="LED",D87="Halogéneo",D87="Incandescente"),0,VLOOKUP($D87,'aux validação'!$F$13:$K$86,2,FALSE))," ")</f>
        <v xml:space="preserve"> </v>
      </c>
      <c r="F87" s="27"/>
      <c r="G87" s="5" t="str">
        <f>IFERROR(IF(OR(D87="LED",D87="Halogéneo",D87="Incandescente"),0,VLOOKUP($D87,'aux validação'!$F$13:$K$86,5,FALSE))," ")</f>
        <v xml:space="preserve"> </v>
      </c>
      <c r="H87" s="27">
        <f t="shared" si="15"/>
        <v>0</v>
      </c>
      <c r="I87" s="27"/>
      <c r="J87" s="26" t="str">
        <f t="shared" si="16"/>
        <v xml:space="preserve"> </v>
      </c>
      <c r="K87" s="25"/>
      <c r="L87" s="89" t="str">
        <f t="shared" si="17"/>
        <v xml:space="preserve"> </v>
      </c>
      <c r="M87" s="25"/>
      <c r="N87" s="44" t="str">
        <f t="shared" si="18"/>
        <v xml:space="preserve"> </v>
      </c>
      <c r="O87" s="46" t="str">
        <f t="shared" si="19"/>
        <v xml:space="preserve"> </v>
      </c>
      <c r="P87" s="49" t="s">
        <v>19</v>
      </c>
      <c r="Q87" s="25"/>
      <c r="R87" s="60" t="str">
        <f t="shared" si="20"/>
        <v/>
      </c>
      <c r="S87" s="52" t="str">
        <f t="shared" si="21"/>
        <v xml:space="preserve"> </v>
      </c>
      <c r="T87" s="54" t="str">
        <f t="shared" si="11"/>
        <v xml:space="preserve"> </v>
      </c>
      <c r="U87" s="56" t="str">
        <f t="shared" si="12"/>
        <v xml:space="preserve"> </v>
      </c>
      <c r="V87" s="58"/>
      <c r="W87" s="11" t="str">
        <f t="shared" si="14"/>
        <v xml:space="preserve"> </v>
      </c>
      <c r="X87" s="117"/>
      <c r="Y87" s="72"/>
      <c r="Z87" s="72"/>
      <c r="AA87" s="12"/>
      <c r="AB87" s="122"/>
      <c r="AC87" s="72"/>
    </row>
    <row r="88" spans="1:29" x14ac:dyDescent="0.35">
      <c r="A88" s="15"/>
      <c r="B88" s="5">
        <v>69</v>
      </c>
      <c r="C88" s="7"/>
      <c r="D88" s="10" t="s">
        <v>19</v>
      </c>
      <c r="E88" s="8" t="str">
        <f>IFERROR(IF(OR(D88="LED",D88="Halogéneo",D88="Incandescente"),0,VLOOKUP($D88,'aux validação'!$F$13:$K$86,2,FALSE))," ")</f>
        <v xml:space="preserve"> </v>
      </c>
      <c r="F88" s="27"/>
      <c r="G88" s="5" t="str">
        <f>IFERROR(IF(OR(D88="LED",D88="Halogéneo",D88="Incandescente"),0,VLOOKUP($D88,'aux validação'!$F$13:$K$86,5,FALSE))," ")</f>
        <v xml:space="preserve"> </v>
      </c>
      <c r="H88" s="27">
        <f t="shared" si="15"/>
        <v>0</v>
      </c>
      <c r="I88" s="27"/>
      <c r="J88" s="26" t="str">
        <f t="shared" si="16"/>
        <v xml:space="preserve"> </v>
      </c>
      <c r="K88" s="25"/>
      <c r="L88" s="89" t="str">
        <f t="shared" si="17"/>
        <v xml:space="preserve"> </v>
      </c>
      <c r="M88" s="25"/>
      <c r="N88" s="44" t="str">
        <f t="shared" si="18"/>
        <v xml:space="preserve"> </v>
      </c>
      <c r="O88" s="46" t="str">
        <f t="shared" si="19"/>
        <v xml:space="preserve"> </v>
      </c>
      <c r="P88" s="49" t="s">
        <v>19</v>
      </c>
      <c r="Q88" s="25"/>
      <c r="R88" s="60" t="str">
        <f t="shared" si="20"/>
        <v/>
      </c>
      <c r="S88" s="52" t="str">
        <f t="shared" si="21"/>
        <v xml:space="preserve"> </v>
      </c>
      <c r="T88" s="54" t="str">
        <f t="shared" si="11"/>
        <v xml:space="preserve"> </v>
      </c>
      <c r="U88" s="56" t="str">
        <f t="shared" si="12"/>
        <v xml:space="preserve"> </v>
      </c>
      <c r="V88" s="58"/>
      <c r="W88" s="11" t="str">
        <f t="shared" si="14"/>
        <v xml:space="preserve"> </v>
      </c>
      <c r="X88" s="117"/>
      <c r="Y88" s="72"/>
      <c r="Z88" s="72"/>
      <c r="AA88" s="12"/>
      <c r="AB88" s="122"/>
      <c r="AC88" s="72"/>
    </row>
    <row r="89" spans="1:29" x14ac:dyDescent="0.35">
      <c r="A89" s="15"/>
      <c r="B89" s="5">
        <v>70</v>
      </c>
      <c r="C89" s="7"/>
      <c r="D89" s="10" t="s">
        <v>19</v>
      </c>
      <c r="E89" s="8" t="str">
        <f>IFERROR(IF(OR(D89="LED",D89="Halogéneo",D89="Incandescente"),0,VLOOKUP($D89,'aux validação'!$F$13:$K$86,2,FALSE))," ")</f>
        <v xml:space="preserve"> </v>
      </c>
      <c r="F89" s="27"/>
      <c r="G89" s="5" t="str">
        <f>IFERROR(IF(OR(D89="LED",D89="Halogéneo",D89="Incandescente"),0,VLOOKUP($D89,'aux validação'!$F$13:$K$86,5,FALSE))," ")</f>
        <v xml:space="preserve"> </v>
      </c>
      <c r="H89" s="27">
        <f t="shared" si="15"/>
        <v>0</v>
      </c>
      <c r="I89" s="27"/>
      <c r="J89" s="26" t="str">
        <f t="shared" si="16"/>
        <v xml:space="preserve"> </v>
      </c>
      <c r="K89" s="25"/>
      <c r="L89" s="89" t="str">
        <f t="shared" si="17"/>
        <v xml:space="preserve"> </v>
      </c>
      <c r="M89" s="25"/>
      <c r="N89" s="44" t="str">
        <f t="shared" si="18"/>
        <v xml:space="preserve"> </v>
      </c>
      <c r="O89" s="46" t="str">
        <f t="shared" si="19"/>
        <v xml:space="preserve"> </v>
      </c>
      <c r="P89" s="49" t="s">
        <v>19</v>
      </c>
      <c r="Q89" s="25"/>
      <c r="R89" s="60" t="str">
        <f t="shared" si="20"/>
        <v/>
      </c>
      <c r="S89" s="52" t="str">
        <f t="shared" si="21"/>
        <v xml:space="preserve"> </v>
      </c>
      <c r="T89" s="54" t="str">
        <f t="shared" si="11"/>
        <v xml:space="preserve"> </v>
      </c>
      <c r="U89" s="56" t="str">
        <f t="shared" si="12"/>
        <v xml:space="preserve"> </v>
      </c>
      <c r="V89" s="58"/>
      <c r="W89" s="11" t="str">
        <f t="shared" si="14"/>
        <v xml:space="preserve"> </v>
      </c>
      <c r="X89" s="117"/>
      <c r="Y89" s="72"/>
      <c r="Z89" s="72"/>
      <c r="AA89" s="12"/>
      <c r="AB89" s="122"/>
      <c r="AC89" s="72"/>
    </row>
    <row r="90" spans="1:29" x14ac:dyDescent="0.35">
      <c r="A90" s="15"/>
      <c r="B90" s="5">
        <v>71</v>
      </c>
      <c r="C90" s="7"/>
      <c r="D90" s="10" t="s">
        <v>19</v>
      </c>
      <c r="E90" s="8" t="str">
        <f>IFERROR(IF(OR(D90="LED",D90="Halogéneo",D90="Incandescente"),0,VLOOKUP($D90,'aux validação'!$F$13:$K$86,2,FALSE))," ")</f>
        <v xml:space="preserve"> </v>
      </c>
      <c r="F90" s="27"/>
      <c r="G90" s="5" t="str">
        <f>IFERROR(IF(OR(D90="LED",D90="Halogéneo",D90="Incandescente"),0,VLOOKUP($D90,'aux validação'!$F$13:$K$86,5,FALSE))," ")</f>
        <v xml:space="preserve"> </v>
      </c>
      <c r="H90" s="27">
        <f t="shared" si="15"/>
        <v>0</v>
      </c>
      <c r="I90" s="27"/>
      <c r="J90" s="26" t="str">
        <f t="shared" si="16"/>
        <v xml:space="preserve"> </v>
      </c>
      <c r="K90" s="25"/>
      <c r="L90" s="89" t="str">
        <f t="shared" si="17"/>
        <v xml:space="preserve"> </v>
      </c>
      <c r="M90" s="25"/>
      <c r="N90" s="44" t="str">
        <f t="shared" si="18"/>
        <v xml:space="preserve"> </v>
      </c>
      <c r="O90" s="46" t="str">
        <f t="shared" si="19"/>
        <v xml:space="preserve"> </v>
      </c>
      <c r="P90" s="49" t="s">
        <v>19</v>
      </c>
      <c r="Q90" s="25"/>
      <c r="R90" s="60" t="str">
        <f t="shared" si="20"/>
        <v/>
      </c>
      <c r="S90" s="52" t="str">
        <f t="shared" si="21"/>
        <v xml:space="preserve"> </v>
      </c>
      <c r="T90" s="54" t="str">
        <f t="shared" si="11"/>
        <v xml:space="preserve"> </v>
      </c>
      <c r="U90" s="56" t="str">
        <f t="shared" si="12"/>
        <v xml:space="preserve"> </v>
      </c>
      <c r="V90" s="58"/>
      <c r="W90" s="11" t="str">
        <f t="shared" si="14"/>
        <v xml:space="preserve"> </v>
      </c>
      <c r="X90" s="117"/>
      <c r="Y90" s="72"/>
      <c r="Z90" s="72"/>
      <c r="AA90" s="12"/>
      <c r="AB90" s="122"/>
      <c r="AC90" s="72"/>
    </row>
    <row r="91" spans="1:29" x14ac:dyDescent="0.35">
      <c r="A91" s="15"/>
      <c r="B91" s="5">
        <v>72</v>
      </c>
      <c r="C91" s="7"/>
      <c r="D91" s="10" t="s">
        <v>19</v>
      </c>
      <c r="E91" s="8" t="str">
        <f>IFERROR(IF(OR(D91="LED",D91="Halogéneo",D91="Incandescente"),0,VLOOKUP($D91,'aux validação'!$F$13:$K$86,2,FALSE))," ")</f>
        <v xml:space="preserve"> </v>
      </c>
      <c r="F91" s="27"/>
      <c r="G91" s="5" t="str">
        <f>IFERROR(IF(OR(D91="LED",D91="Halogéneo",D91="Incandescente"),0,VLOOKUP($D91,'aux validação'!$F$13:$K$86,5,FALSE))," ")</f>
        <v xml:space="preserve"> </v>
      </c>
      <c r="H91" s="27">
        <f t="shared" si="15"/>
        <v>0</v>
      </c>
      <c r="I91" s="27"/>
      <c r="J91" s="26" t="str">
        <f t="shared" si="16"/>
        <v xml:space="preserve"> </v>
      </c>
      <c r="K91" s="25"/>
      <c r="L91" s="89" t="str">
        <f t="shared" si="17"/>
        <v xml:space="preserve"> </v>
      </c>
      <c r="M91" s="25"/>
      <c r="N91" s="44" t="str">
        <f t="shared" si="18"/>
        <v xml:space="preserve"> </v>
      </c>
      <c r="O91" s="46" t="str">
        <f t="shared" si="19"/>
        <v xml:space="preserve"> </v>
      </c>
      <c r="P91" s="49" t="s">
        <v>19</v>
      </c>
      <c r="Q91" s="25"/>
      <c r="R91" s="60" t="str">
        <f t="shared" si="20"/>
        <v/>
      </c>
      <c r="S91" s="52" t="str">
        <f t="shared" si="21"/>
        <v xml:space="preserve"> </v>
      </c>
      <c r="T91" s="54" t="str">
        <f t="shared" ref="T91:T114" si="22">IFERROR(IF(R91=0,0,$N91-$R91)," ")</f>
        <v xml:space="preserve"> </v>
      </c>
      <c r="U91" s="56" t="str">
        <f t="shared" ref="U91:U119" si="23">IFERROR(IF(R91=0,0,$O91-$S91)," ")</f>
        <v xml:space="preserve"> </v>
      </c>
      <c r="V91" s="58"/>
      <c r="W91" s="11" t="str">
        <f t="shared" si="14"/>
        <v xml:space="preserve"> </v>
      </c>
      <c r="X91" s="117"/>
      <c r="Y91" s="72"/>
      <c r="Z91" s="72"/>
      <c r="AA91" s="12"/>
      <c r="AB91" s="122"/>
      <c r="AC91" s="72"/>
    </row>
    <row r="92" spans="1:29" x14ac:dyDescent="0.35">
      <c r="A92" s="15"/>
      <c r="B92" s="5">
        <v>73</v>
      </c>
      <c r="C92" s="7"/>
      <c r="D92" s="10" t="s">
        <v>19</v>
      </c>
      <c r="E92" s="8" t="str">
        <f>IFERROR(IF(OR(D92="LED",D92="Halogéneo",D92="Incandescente"),0,VLOOKUP($D92,'aux validação'!$F$13:$K$86,2,FALSE))," ")</f>
        <v xml:space="preserve"> </v>
      </c>
      <c r="F92" s="27"/>
      <c r="G92" s="5" t="str">
        <f>IFERROR(IF(OR(D92="LED",D92="Halogéneo",D92="Incandescente"),0,VLOOKUP($D92,'aux validação'!$F$13:$K$86,5,FALSE))," ")</f>
        <v xml:space="preserve"> </v>
      </c>
      <c r="H92" s="27">
        <f t="shared" si="15"/>
        <v>0</v>
      </c>
      <c r="I92" s="27"/>
      <c r="J92" s="26" t="str">
        <f t="shared" si="16"/>
        <v xml:space="preserve"> </v>
      </c>
      <c r="K92" s="25"/>
      <c r="L92" s="89" t="str">
        <f t="shared" si="17"/>
        <v xml:space="preserve"> </v>
      </c>
      <c r="M92" s="25"/>
      <c r="N92" s="44" t="str">
        <f t="shared" si="18"/>
        <v xml:space="preserve"> </v>
      </c>
      <c r="O92" s="46" t="str">
        <f t="shared" si="19"/>
        <v xml:space="preserve"> </v>
      </c>
      <c r="P92" s="49" t="s">
        <v>19</v>
      </c>
      <c r="Q92" s="25"/>
      <c r="R92" s="60" t="str">
        <f t="shared" si="20"/>
        <v/>
      </c>
      <c r="S92" s="52" t="str">
        <f t="shared" si="21"/>
        <v xml:space="preserve"> </v>
      </c>
      <c r="T92" s="54" t="str">
        <f t="shared" si="22"/>
        <v xml:space="preserve"> </v>
      </c>
      <c r="U92" s="56" t="str">
        <f t="shared" si="23"/>
        <v xml:space="preserve"> </v>
      </c>
      <c r="V92" s="58"/>
      <c r="W92" s="11" t="str">
        <f t="shared" si="14"/>
        <v xml:space="preserve"> </v>
      </c>
      <c r="X92" s="117"/>
      <c r="Y92" s="72"/>
      <c r="Z92" s="72"/>
      <c r="AA92" s="12"/>
      <c r="AB92" s="122"/>
      <c r="AC92" s="72"/>
    </row>
    <row r="93" spans="1:29" x14ac:dyDescent="0.35">
      <c r="A93" s="15"/>
      <c r="B93" s="5">
        <v>74</v>
      </c>
      <c r="C93" s="7"/>
      <c r="D93" s="10" t="s">
        <v>19</v>
      </c>
      <c r="E93" s="8" t="str">
        <f>IFERROR(IF(OR(D93="LED",D93="Halogéneo",D93="Incandescente"),0,VLOOKUP($D93,'aux validação'!$F$13:$K$86,2,FALSE))," ")</f>
        <v xml:space="preserve"> </v>
      </c>
      <c r="F93" s="27"/>
      <c r="G93" s="5" t="str">
        <f>IFERROR(IF(OR(D93="LED",D93="Halogéneo",D93="Incandescente"),0,VLOOKUP($D93,'aux validação'!$F$13:$K$86,5,FALSE))," ")</f>
        <v xml:space="preserve"> </v>
      </c>
      <c r="H93" s="27">
        <f t="shared" si="15"/>
        <v>0</v>
      </c>
      <c r="I93" s="27"/>
      <c r="J93" s="26" t="str">
        <f t="shared" si="16"/>
        <v xml:space="preserve"> </v>
      </c>
      <c r="K93" s="25"/>
      <c r="L93" s="89" t="str">
        <f t="shared" si="17"/>
        <v xml:space="preserve"> </v>
      </c>
      <c r="M93" s="25"/>
      <c r="N93" s="44" t="str">
        <f t="shared" si="18"/>
        <v xml:space="preserve"> </v>
      </c>
      <c r="O93" s="46" t="str">
        <f t="shared" si="19"/>
        <v xml:space="preserve"> </v>
      </c>
      <c r="P93" s="49" t="s">
        <v>19</v>
      </c>
      <c r="Q93" s="25"/>
      <c r="R93" s="60" t="str">
        <f t="shared" si="20"/>
        <v/>
      </c>
      <c r="S93" s="52" t="str">
        <f t="shared" si="21"/>
        <v xml:space="preserve"> </v>
      </c>
      <c r="T93" s="54" t="str">
        <f t="shared" si="22"/>
        <v xml:space="preserve"> </v>
      </c>
      <c r="U93" s="56" t="str">
        <f t="shared" si="23"/>
        <v xml:space="preserve"> </v>
      </c>
      <c r="V93" s="58"/>
      <c r="W93" s="11" t="str">
        <f t="shared" si="14"/>
        <v xml:space="preserve"> </v>
      </c>
      <c r="X93" s="117"/>
      <c r="Y93" s="72"/>
      <c r="Z93" s="72"/>
      <c r="AA93" s="12"/>
      <c r="AB93" s="122"/>
      <c r="AC93" s="72"/>
    </row>
    <row r="94" spans="1:29" x14ac:dyDescent="0.35">
      <c r="A94" s="15"/>
      <c r="B94" s="5">
        <v>75</v>
      </c>
      <c r="C94" s="7"/>
      <c r="D94" s="10" t="s">
        <v>19</v>
      </c>
      <c r="E94" s="8" t="str">
        <f>IFERROR(IF(OR(D94="LED",D94="Halogéneo",D94="Incandescente"),0,VLOOKUP($D94,'aux validação'!$F$13:$K$86,2,FALSE))," ")</f>
        <v xml:space="preserve"> </v>
      </c>
      <c r="F94" s="27"/>
      <c r="G94" s="5" t="str">
        <f>IFERROR(IF(OR(D94="LED",D94="Halogéneo",D94="Incandescente"),0,VLOOKUP($D94,'aux validação'!$F$13:$K$86,5,FALSE))," ")</f>
        <v xml:space="preserve"> </v>
      </c>
      <c r="H94" s="27">
        <f t="shared" si="15"/>
        <v>0</v>
      </c>
      <c r="I94" s="27"/>
      <c r="J94" s="26" t="str">
        <f t="shared" si="16"/>
        <v xml:space="preserve"> </v>
      </c>
      <c r="K94" s="25"/>
      <c r="L94" s="89" t="str">
        <f t="shared" si="17"/>
        <v xml:space="preserve"> </v>
      </c>
      <c r="M94" s="25"/>
      <c r="N94" s="44" t="str">
        <f t="shared" si="18"/>
        <v xml:space="preserve"> </v>
      </c>
      <c r="O94" s="46" t="str">
        <f t="shared" si="19"/>
        <v xml:space="preserve"> </v>
      </c>
      <c r="P94" s="49" t="s">
        <v>19</v>
      </c>
      <c r="Q94" s="25"/>
      <c r="R94" s="60" t="str">
        <f t="shared" si="20"/>
        <v/>
      </c>
      <c r="S94" s="52" t="str">
        <f t="shared" si="21"/>
        <v xml:space="preserve"> </v>
      </c>
      <c r="T94" s="54" t="str">
        <f t="shared" si="22"/>
        <v xml:space="preserve"> </v>
      </c>
      <c r="U94" s="56" t="str">
        <f t="shared" si="23"/>
        <v xml:space="preserve"> </v>
      </c>
      <c r="V94" s="58"/>
      <c r="W94" s="11" t="str">
        <f t="shared" si="14"/>
        <v xml:space="preserve"> </v>
      </c>
      <c r="X94" s="117"/>
      <c r="Y94" s="72"/>
      <c r="Z94" s="72"/>
      <c r="AA94" s="12"/>
      <c r="AB94" s="122"/>
      <c r="AC94" s="72"/>
    </row>
    <row r="95" spans="1:29" x14ac:dyDescent="0.35">
      <c r="A95" s="15"/>
      <c r="B95" s="5">
        <v>76</v>
      </c>
      <c r="C95" s="7"/>
      <c r="D95" s="10" t="s">
        <v>19</v>
      </c>
      <c r="E95" s="8" t="str">
        <f>IFERROR(IF(OR(D95="LED",D95="Halogéneo",D95="Incandescente"),0,VLOOKUP($D95,'aux validação'!$F$13:$K$86,2,FALSE))," ")</f>
        <v xml:space="preserve"> </v>
      </c>
      <c r="F95" s="27"/>
      <c r="G95" s="5" t="str">
        <f>IFERROR(IF(OR(D95="LED",D95="Halogéneo",D95="Incandescente"),0,VLOOKUP($D95,'aux validação'!$F$13:$K$86,5,FALSE))," ")</f>
        <v xml:space="preserve"> </v>
      </c>
      <c r="H95" s="27">
        <f t="shared" si="15"/>
        <v>0</v>
      </c>
      <c r="I95" s="27"/>
      <c r="J95" s="26" t="str">
        <f t="shared" si="16"/>
        <v xml:space="preserve"> </v>
      </c>
      <c r="K95" s="25"/>
      <c r="L95" s="89" t="str">
        <f t="shared" si="17"/>
        <v xml:space="preserve"> </v>
      </c>
      <c r="M95" s="25"/>
      <c r="N95" s="44" t="str">
        <f t="shared" si="18"/>
        <v xml:space="preserve"> </v>
      </c>
      <c r="O95" s="46" t="str">
        <f t="shared" si="19"/>
        <v xml:space="preserve"> </v>
      </c>
      <c r="P95" s="49" t="s">
        <v>19</v>
      </c>
      <c r="Q95" s="25"/>
      <c r="R95" s="60" t="str">
        <f t="shared" si="20"/>
        <v/>
      </c>
      <c r="S95" s="52" t="str">
        <f t="shared" si="21"/>
        <v xml:space="preserve"> </v>
      </c>
      <c r="T95" s="54" t="str">
        <f t="shared" si="22"/>
        <v xml:space="preserve"> </v>
      </c>
      <c r="U95" s="56" t="str">
        <f t="shared" si="23"/>
        <v xml:space="preserve"> </v>
      </c>
      <c r="V95" s="58"/>
      <c r="W95" s="11" t="str">
        <f t="shared" si="14"/>
        <v xml:space="preserve"> </v>
      </c>
      <c r="X95" s="117"/>
      <c r="Y95" s="72"/>
      <c r="Z95" s="72"/>
      <c r="AA95" s="12"/>
      <c r="AB95" s="122"/>
      <c r="AC95" s="72"/>
    </row>
    <row r="96" spans="1:29" x14ac:dyDescent="0.35">
      <c r="A96" s="15"/>
      <c r="B96" s="5">
        <v>77</v>
      </c>
      <c r="C96" s="7"/>
      <c r="D96" s="10" t="s">
        <v>19</v>
      </c>
      <c r="E96" s="8" t="str">
        <f>IFERROR(IF(OR(D96="LED",D96="Halogéneo",D96="Incandescente"),0,VLOOKUP($D96,'aux validação'!$F$13:$K$86,2,FALSE))," ")</f>
        <v xml:space="preserve"> </v>
      </c>
      <c r="F96" s="27"/>
      <c r="G96" s="5" t="str">
        <f>IFERROR(IF(OR(D96="LED",D96="Halogéneo",D96="Incandescente"),0,VLOOKUP($D96,'aux validação'!$F$13:$K$86,5,FALSE))," ")</f>
        <v xml:space="preserve"> </v>
      </c>
      <c r="H96" s="27">
        <f t="shared" si="15"/>
        <v>0</v>
      </c>
      <c r="I96" s="27"/>
      <c r="J96" s="26" t="str">
        <f t="shared" si="16"/>
        <v xml:space="preserve"> </v>
      </c>
      <c r="K96" s="25"/>
      <c r="L96" s="89" t="str">
        <f t="shared" si="17"/>
        <v xml:space="preserve"> </v>
      </c>
      <c r="M96" s="25"/>
      <c r="N96" s="44" t="str">
        <f t="shared" si="18"/>
        <v xml:space="preserve"> </v>
      </c>
      <c r="O96" s="46" t="str">
        <f t="shared" si="19"/>
        <v xml:space="preserve"> </v>
      </c>
      <c r="P96" s="49" t="s">
        <v>19</v>
      </c>
      <c r="Q96" s="25"/>
      <c r="R96" s="60" t="str">
        <f t="shared" si="20"/>
        <v/>
      </c>
      <c r="S96" s="52" t="str">
        <f t="shared" si="21"/>
        <v xml:space="preserve"> </v>
      </c>
      <c r="T96" s="54" t="str">
        <f t="shared" si="22"/>
        <v xml:space="preserve"> </v>
      </c>
      <c r="U96" s="56" t="str">
        <f t="shared" si="23"/>
        <v xml:space="preserve"> </v>
      </c>
      <c r="V96" s="58"/>
      <c r="W96" s="11" t="str">
        <f t="shared" si="14"/>
        <v xml:space="preserve"> </v>
      </c>
      <c r="X96" s="117"/>
      <c r="Y96" s="72"/>
      <c r="Z96" s="72"/>
      <c r="AA96" s="12"/>
      <c r="AB96" s="122"/>
      <c r="AC96" s="72"/>
    </row>
    <row r="97" spans="1:29" x14ac:dyDescent="0.35">
      <c r="A97" s="15"/>
      <c r="B97" s="5">
        <v>78</v>
      </c>
      <c r="C97" s="7"/>
      <c r="D97" s="10" t="s">
        <v>19</v>
      </c>
      <c r="E97" s="8" t="str">
        <f>IFERROR(IF(OR(D97="LED",D97="Halogéneo",D97="Incandescente"),0,VLOOKUP($D97,'aux validação'!$F$13:$K$86,2,FALSE))," ")</f>
        <v xml:space="preserve"> </v>
      </c>
      <c r="F97" s="27"/>
      <c r="G97" s="5" t="str">
        <f>IFERROR(IF(OR(D97="LED",D97="Halogéneo",D97="Incandescente"),0,VLOOKUP($D97,'aux validação'!$F$13:$K$86,5,FALSE))," ")</f>
        <v xml:space="preserve"> </v>
      </c>
      <c r="H97" s="27">
        <f t="shared" si="15"/>
        <v>0</v>
      </c>
      <c r="I97" s="27"/>
      <c r="J97" s="26" t="str">
        <f t="shared" si="16"/>
        <v xml:space="preserve"> </v>
      </c>
      <c r="K97" s="25"/>
      <c r="L97" s="89" t="str">
        <f t="shared" si="17"/>
        <v xml:space="preserve"> </v>
      </c>
      <c r="M97" s="25"/>
      <c r="N97" s="44" t="str">
        <f t="shared" si="18"/>
        <v xml:space="preserve"> </v>
      </c>
      <c r="O97" s="46" t="str">
        <f t="shared" si="19"/>
        <v xml:space="preserve"> </v>
      </c>
      <c r="P97" s="49" t="s">
        <v>19</v>
      </c>
      <c r="Q97" s="25"/>
      <c r="R97" s="60" t="str">
        <f t="shared" si="20"/>
        <v/>
      </c>
      <c r="S97" s="52" t="str">
        <f t="shared" si="21"/>
        <v xml:space="preserve"> </v>
      </c>
      <c r="T97" s="54" t="str">
        <f t="shared" si="22"/>
        <v xml:space="preserve"> </v>
      </c>
      <c r="U97" s="56" t="str">
        <f t="shared" si="23"/>
        <v xml:space="preserve"> </v>
      </c>
      <c r="V97" s="58"/>
      <c r="W97" s="11" t="str">
        <f t="shared" si="14"/>
        <v xml:space="preserve"> </v>
      </c>
      <c r="X97" s="117"/>
      <c r="Y97" s="72"/>
      <c r="Z97" s="72"/>
      <c r="AA97" s="12"/>
      <c r="AB97" s="122"/>
      <c r="AC97" s="72"/>
    </row>
    <row r="98" spans="1:29" x14ac:dyDescent="0.35">
      <c r="A98" s="15"/>
      <c r="B98" s="5">
        <v>79</v>
      </c>
      <c r="C98" s="7"/>
      <c r="D98" s="10" t="s">
        <v>19</v>
      </c>
      <c r="E98" s="8" t="str">
        <f>IFERROR(IF(OR(D98="LED",D98="Halogéneo",D98="Incandescente"),0,VLOOKUP($D98,'aux validação'!$F$13:$K$86,2,FALSE))," ")</f>
        <v xml:space="preserve"> </v>
      </c>
      <c r="F98" s="27"/>
      <c r="G98" s="5" t="str">
        <f>IFERROR(IF(OR(D98="LED",D98="Halogéneo",D98="Incandescente"),0,VLOOKUP($D98,'aux validação'!$F$13:$K$86,5,FALSE))," ")</f>
        <v xml:space="preserve"> </v>
      </c>
      <c r="H98" s="27">
        <f t="shared" si="15"/>
        <v>0</v>
      </c>
      <c r="I98" s="27"/>
      <c r="J98" s="26" t="str">
        <f t="shared" si="16"/>
        <v xml:space="preserve"> </v>
      </c>
      <c r="K98" s="25"/>
      <c r="L98" s="89" t="str">
        <f t="shared" si="17"/>
        <v xml:space="preserve"> </v>
      </c>
      <c r="M98" s="25"/>
      <c r="N98" s="44" t="str">
        <f t="shared" si="18"/>
        <v xml:space="preserve"> </v>
      </c>
      <c r="O98" s="46" t="str">
        <f t="shared" si="19"/>
        <v xml:space="preserve"> </v>
      </c>
      <c r="P98" s="49" t="s">
        <v>19</v>
      </c>
      <c r="Q98" s="25"/>
      <c r="R98" s="60" t="str">
        <f t="shared" si="20"/>
        <v/>
      </c>
      <c r="S98" s="52" t="str">
        <f t="shared" si="21"/>
        <v xml:space="preserve"> </v>
      </c>
      <c r="T98" s="54" t="str">
        <f t="shared" si="22"/>
        <v xml:space="preserve"> </v>
      </c>
      <c r="U98" s="56" t="str">
        <f t="shared" si="23"/>
        <v xml:space="preserve"> </v>
      </c>
      <c r="V98" s="58"/>
      <c r="W98" s="11" t="str">
        <f t="shared" si="14"/>
        <v xml:space="preserve"> </v>
      </c>
      <c r="X98" s="117"/>
      <c r="Y98" s="72"/>
      <c r="Z98" s="72"/>
      <c r="AA98" s="12"/>
      <c r="AB98" s="122"/>
      <c r="AC98" s="72"/>
    </row>
    <row r="99" spans="1:29" x14ac:dyDescent="0.35">
      <c r="A99" s="15"/>
      <c r="B99" s="5">
        <v>80</v>
      </c>
      <c r="C99" s="7"/>
      <c r="D99" s="10" t="s">
        <v>19</v>
      </c>
      <c r="E99" s="8" t="str">
        <f>IFERROR(IF(OR(D99="LED",D99="Halogéneo",D99="Incandescente"),0,VLOOKUP($D99,'aux validação'!$F$13:$K$86,2,FALSE))," ")</f>
        <v xml:space="preserve"> </v>
      </c>
      <c r="F99" s="27"/>
      <c r="G99" s="5" t="str">
        <f>IFERROR(IF(OR(D99="LED",D99="Halogéneo",D99="Incandescente"),0,VLOOKUP($D99,'aux validação'!$F$13:$K$86,5,FALSE))," ")</f>
        <v xml:space="preserve"> </v>
      </c>
      <c r="H99" s="27">
        <f t="shared" si="15"/>
        <v>0</v>
      </c>
      <c r="I99" s="27"/>
      <c r="J99" s="26" t="str">
        <f t="shared" si="16"/>
        <v xml:space="preserve"> </v>
      </c>
      <c r="K99" s="25"/>
      <c r="L99" s="89" t="str">
        <f t="shared" si="17"/>
        <v xml:space="preserve"> </v>
      </c>
      <c r="M99" s="25"/>
      <c r="N99" s="44" t="str">
        <f t="shared" si="18"/>
        <v xml:space="preserve"> </v>
      </c>
      <c r="O99" s="46" t="str">
        <f t="shared" si="19"/>
        <v xml:space="preserve"> </v>
      </c>
      <c r="P99" s="49" t="s">
        <v>19</v>
      </c>
      <c r="Q99" s="25"/>
      <c r="R99" s="60" t="str">
        <f t="shared" si="20"/>
        <v/>
      </c>
      <c r="S99" s="52" t="str">
        <f t="shared" si="21"/>
        <v xml:space="preserve"> </v>
      </c>
      <c r="T99" s="54" t="str">
        <f t="shared" si="22"/>
        <v xml:space="preserve"> </v>
      </c>
      <c r="U99" s="56" t="str">
        <f t="shared" si="23"/>
        <v xml:space="preserve"> </v>
      </c>
      <c r="V99" s="58"/>
      <c r="W99" s="11" t="str">
        <f t="shared" si="14"/>
        <v xml:space="preserve"> </v>
      </c>
      <c r="X99" s="117"/>
      <c r="Y99" s="72"/>
      <c r="Z99" s="72"/>
      <c r="AA99" s="12"/>
      <c r="AB99" s="122"/>
      <c r="AC99" s="72"/>
    </row>
    <row r="100" spans="1:29" x14ac:dyDescent="0.35">
      <c r="A100" s="15"/>
      <c r="B100" s="5">
        <v>81</v>
      </c>
      <c r="C100" s="7"/>
      <c r="D100" s="10" t="s">
        <v>19</v>
      </c>
      <c r="E100" s="8" t="str">
        <f>IFERROR(IF(OR(D100="LED",D100="Halogéneo",D100="Incandescente"),0,VLOOKUP($D100,'aux validação'!$F$13:$K$86,2,FALSE))," ")</f>
        <v xml:space="preserve"> </v>
      </c>
      <c r="F100" s="27"/>
      <c r="G100" s="5" t="str">
        <f>IFERROR(IF(OR(D100="LED",D100="Halogéneo",D100="Incandescente"),0,VLOOKUP($D100,'aux validação'!$F$13:$K$86,5,FALSE))," ")</f>
        <v xml:space="preserve"> </v>
      </c>
      <c r="H100" s="27">
        <f t="shared" si="15"/>
        <v>0</v>
      </c>
      <c r="I100" s="27"/>
      <c r="J100" s="26" t="str">
        <f t="shared" si="16"/>
        <v xml:space="preserve"> </v>
      </c>
      <c r="K100" s="25"/>
      <c r="L100" s="89" t="str">
        <f t="shared" si="17"/>
        <v xml:space="preserve"> </v>
      </c>
      <c r="M100" s="25"/>
      <c r="N100" s="44" t="str">
        <f t="shared" si="18"/>
        <v xml:space="preserve"> </v>
      </c>
      <c r="O100" s="46" t="str">
        <f t="shared" si="19"/>
        <v xml:space="preserve"> </v>
      </c>
      <c r="P100" s="49" t="s">
        <v>19</v>
      </c>
      <c r="Q100" s="25"/>
      <c r="R100" s="60" t="str">
        <f t="shared" si="20"/>
        <v/>
      </c>
      <c r="S100" s="52" t="str">
        <f t="shared" si="21"/>
        <v xml:space="preserve"> </v>
      </c>
      <c r="T100" s="54" t="str">
        <f t="shared" si="22"/>
        <v xml:space="preserve"> </v>
      </c>
      <c r="U100" s="56" t="str">
        <f t="shared" si="23"/>
        <v xml:space="preserve"> </v>
      </c>
      <c r="V100" s="58"/>
      <c r="W100" s="11" t="str">
        <f t="shared" si="14"/>
        <v xml:space="preserve"> </v>
      </c>
      <c r="X100" s="117"/>
      <c r="Y100" s="72"/>
      <c r="Z100" s="72"/>
      <c r="AA100" s="12"/>
      <c r="AB100" s="122"/>
      <c r="AC100" s="72"/>
    </row>
    <row r="101" spans="1:29" x14ac:dyDescent="0.35">
      <c r="A101" s="15"/>
      <c r="B101" s="5">
        <v>82</v>
      </c>
      <c r="C101" s="7"/>
      <c r="D101" s="10" t="s">
        <v>19</v>
      </c>
      <c r="E101" s="8" t="str">
        <f>IFERROR(IF(OR(D101="LED",D101="Halogéneo",D101="Incandescente"),0,VLOOKUP($D101,'aux validação'!$F$13:$K$86,2,FALSE))," ")</f>
        <v xml:space="preserve"> </v>
      </c>
      <c r="F101" s="27"/>
      <c r="G101" s="5" t="str">
        <f>IFERROR(IF(OR(D101="LED",D101="Halogéneo",D101="Incandescente"),0,VLOOKUP($D101,'aux validação'!$F$13:$K$86,5,FALSE))," ")</f>
        <v xml:space="preserve"> </v>
      </c>
      <c r="H101" s="27">
        <f t="shared" si="15"/>
        <v>0</v>
      </c>
      <c r="I101" s="27"/>
      <c r="J101" s="26" t="str">
        <f t="shared" si="16"/>
        <v xml:space="preserve"> </v>
      </c>
      <c r="K101" s="25"/>
      <c r="L101" s="89" t="str">
        <f t="shared" si="17"/>
        <v xml:space="preserve"> </v>
      </c>
      <c r="M101" s="25"/>
      <c r="N101" s="44" t="str">
        <f t="shared" si="18"/>
        <v xml:space="preserve"> </v>
      </c>
      <c r="O101" s="46" t="str">
        <f t="shared" si="19"/>
        <v xml:space="preserve"> </v>
      </c>
      <c r="P101" s="49" t="s">
        <v>19</v>
      </c>
      <c r="Q101" s="25"/>
      <c r="R101" s="60" t="str">
        <f t="shared" si="20"/>
        <v/>
      </c>
      <c r="S101" s="52" t="str">
        <f t="shared" si="21"/>
        <v xml:space="preserve"> </v>
      </c>
      <c r="T101" s="54" t="str">
        <f t="shared" si="22"/>
        <v xml:space="preserve"> </v>
      </c>
      <c r="U101" s="56" t="str">
        <f t="shared" si="23"/>
        <v xml:space="preserve"> </v>
      </c>
      <c r="V101" s="58"/>
      <c r="W101" s="11" t="str">
        <f t="shared" si="14"/>
        <v xml:space="preserve"> </v>
      </c>
      <c r="X101" s="117"/>
      <c r="Y101" s="72"/>
      <c r="Z101" s="72"/>
      <c r="AA101" s="12"/>
      <c r="AB101" s="122"/>
      <c r="AC101" s="72"/>
    </row>
    <row r="102" spans="1:29" x14ac:dyDescent="0.35">
      <c r="A102" s="15"/>
      <c r="B102" s="5">
        <v>83</v>
      </c>
      <c r="C102" s="7"/>
      <c r="D102" s="10" t="s">
        <v>19</v>
      </c>
      <c r="E102" s="8" t="str">
        <f>IFERROR(IF(OR(D102="LED",D102="Halogéneo",D102="Incandescente"),0,VLOOKUP($D102,'aux validação'!$F$13:$K$86,2,FALSE))," ")</f>
        <v xml:space="preserve"> </v>
      </c>
      <c r="F102" s="27"/>
      <c r="G102" s="5" t="str">
        <f>IFERROR(IF(OR(D102="LED",D102="Halogéneo",D102="Incandescente"),0,VLOOKUP($D102,'aux validação'!$F$13:$K$86,5,FALSE))," ")</f>
        <v xml:space="preserve"> </v>
      </c>
      <c r="H102" s="27">
        <f t="shared" si="15"/>
        <v>0</v>
      </c>
      <c r="I102" s="27"/>
      <c r="J102" s="26" t="str">
        <f t="shared" si="16"/>
        <v xml:space="preserve"> </v>
      </c>
      <c r="K102" s="25"/>
      <c r="L102" s="89" t="str">
        <f t="shared" si="17"/>
        <v xml:space="preserve"> </v>
      </c>
      <c r="M102" s="25"/>
      <c r="N102" s="44" t="str">
        <f t="shared" si="18"/>
        <v xml:space="preserve"> </v>
      </c>
      <c r="O102" s="46" t="str">
        <f t="shared" si="19"/>
        <v xml:space="preserve"> </v>
      </c>
      <c r="P102" s="49" t="s">
        <v>19</v>
      </c>
      <c r="Q102" s="25"/>
      <c r="R102" s="60" t="str">
        <f t="shared" si="20"/>
        <v/>
      </c>
      <c r="S102" s="52" t="str">
        <f t="shared" si="21"/>
        <v xml:space="preserve"> </v>
      </c>
      <c r="T102" s="54" t="str">
        <f t="shared" si="22"/>
        <v xml:space="preserve"> </v>
      </c>
      <c r="U102" s="56" t="str">
        <f t="shared" si="23"/>
        <v xml:space="preserve"> </v>
      </c>
      <c r="V102" s="58"/>
      <c r="W102" s="11" t="str">
        <f t="shared" si="14"/>
        <v xml:space="preserve"> </v>
      </c>
      <c r="X102" s="117"/>
      <c r="Y102" s="72"/>
      <c r="Z102" s="72"/>
      <c r="AA102" s="12"/>
      <c r="AB102" s="122"/>
      <c r="AC102" s="72"/>
    </row>
    <row r="103" spans="1:29" x14ac:dyDescent="0.35">
      <c r="A103" s="15"/>
      <c r="B103" s="5">
        <v>84</v>
      </c>
      <c r="C103" s="7"/>
      <c r="D103" s="10" t="s">
        <v>19</v>
      </c>
      <c r="E103" s="8" t="str">
        <f>IFERROR(IF(OR(D103="LED",D103="Halogéneo",D103="Incandescente"),0,VLOOKUP($D103,'aux validação'!$F$13:$K$86,2,FALSE))," ")</f>
        <v xml:space="preserve"> </v>
      </c>
      <c r="F103" s="27"/>
      <c r="G103" s="5" t="str">
        <f>IFERROR(IF(OR(D103="LED",D103="Halogéneo",D103="Incandescente"),0,VLOOKUP($D103,'aux validação'!$F$13:$K$86,5,FALSE))," ")</f>
        <v xml:space="preserve"> </v>
      </c>
      <c r="H103" s="27">
        <f t="shared" si="15"/>
        <v>0</v>
      </c>
      <c r="I103" s="27"/>
      <c r="J103" s="26" t="str">
        <f t="shared" si="16"/>
        <v xml:space="preserve"> </v>
      </c>
      <c r="K103" s="25"/>
      <c r="L103" s="89" t="str">
        <f t="shared" si="17"/>
        <v xml:space="preserve"> </v>
      </c>
      <c r="M103" s="25"/>
      <c r="N103" s="44" t="str">
        <f t="shared" si="18"/>
        <v xml:space="preserve"> </v>
      </c>
      <c r="O103" s="46" t="str">
        <f t="shared" si="19"/>
        <v xml:space="preserve"> </v>
      </c>
      <c r="P103" s="49" t="s">
        <v>19</v>
      </c>
      <c r="Q103" s="25"/>
      <c r="R103" s="60" t="str">
        <f t="shared" si="20"/>
        <v/>
      </c>
      <c r="S103" s="52" t="str">
        <f t="shared" si="21"/>
        <v xml:space="preserve"> </v>
      </c>
      <c r="T103" s="54" t="str">
        <f t="shared" si="22"/>
        <v xml:space="preserve"> </v>
      </c>
      <c r="U103" s="56" t="str">
        <f t="shared" si="23"/>
        <v xml:space="preserve"> </v>
      </c>
      <c r="V103" s="58"/>
      <c r="W103" s="11" t="str">
        <f t="shared" si="14"/>
        <v xml:space="preserve"> </v>
      </c>
      <c r="X103" s="117"/>
      <c r="Y103" s="72"/>
      <c r="Z103" s="72"/>
      <c r="AA103" s="12"/>
      <c r="AB103" s="122"/>
      <c r="AC103" s="72"/>
    </row>
    <row r="104" spans="1:29" x14ac:dyDescent="0.35">
      <c r="A104" s="15"/>
      <c r="B104" s="5">
        <v>85</v>
      </c>
      <c r="C104" s="7"/>
      <c r="D104" s="10" t="s">
        <v>19</v>
      </c>
      <c r="E104" s="8" t="str">
        <f>IFERROR(IF(OR(D104="LED",D104="Halogéneo",D104="Incandescente"),0,VLOOKUP($D104,'aux validação'!$F$13:$K$86,2,FALSE))," ")</f>
        <v xml:space="preserve"> </v>
      </c>
      <c r="F104" s="27"/>
      <c r="G104" s="5" t="str">
        <f>IFERROR(IF(OR(D104="LED",D104="Halogéneo",D104="Incandescente"),0,VLOOKUP($D104,'aux validação'!$F$13:$K$86,5,FALSE))," ")</f>
        <v xml:space="preserve"> </v>
      </c>
      <c r="H104" s="27">
        <f t="shared" si="15"/>
        <v>0</v>
      </c>
      <c r="I104" s="27"/>
      <c r="J104" s="26" t="str">
        <f t="shared" si="16"/>
        <v xml:space="preserve"> </v>
      </c>
      <c r="K104" s="25"/>
      <c r="L104" s="89" t="str">
        <f t="shared" si="17"/>
        <v xml:space="preserve"> </v>
      </c>
      <c r="M104" s="25"/>
      <c r="N104" s="44" t="str">
        <f t="shared" si="18"/>
        <v xml:space="preserve"> </v>
      </c>
      <c r="O104" s="46" t="str">
        <f t="shared" si="19"/>
        <v xml:space="preserve"> </v>
      </c>
      <c r="P104" s="49" t="s">
        <v>19</v>
      </c>
      <c r="Q104" s="25"/>
      <c r="R104" s="60" t="str">
        <f t="shared" si="20"/>
        <v/>
      </c>
      <c r="S104" s="52" t="str">
        <f t="shared" si="21"/>
        <v xml:space="preserve"> </v>
      </c>
      <c r="T104" s="54" t="str">
        <f t="shared" si="22"/>
        <v xml:space="preserve"> </v>
      </c>
      <c r="U104" s="56" t="str">
        <f t="shared" si="23"/>
        <v xml:space="preserve"> </v>
      </c>
      <c r="V104" s="58"/>
      <c r="W104" s="11" t="str">
        <f t="shared" si="14"/>
        <v xml:space="preserve"> </v>
      </c>
      <c r="X104" s="117"/>
      <c r="Y104" s="72"/>
      <c r="Z104" s="72"/>
      <c r="AA104" s="12"/>
      <c r="AB104" s="122"/>
      <c r="AC104" s="72"/>
    </row>
    <row r="105" spans="1:29" x14ac:dyDescent="0.35">
      <c r="A105" s="15"/>
      <c r="B105" s="5">
        <v>86</v>
      </c>
      <c r="C105" s="7"/>
      <c r="D105" s="10" t="s">
        <v>19</v>
      </c>
      <c r="E105" s="8" t="str">
        <f>IFERROR(IF(OR(D105="LED",D105="Halogéneo",D105="Incandescente"),0,VLOOKUP($D105,'aux validação'!$F$13:$K$86,2,FALSE))," ")</f>
        <v xml:space="preserve"> </v>
      </c>
      <c r="F105" s="27"/>
      <c r="G105" s="5" t="str">
        <f>IFERROR(IF(OR(D105="LED",D105="Halogéneo",D105="Incandescente"),0,VLOOKUP($D105,'aux validação'!$F$13:$K$86,5,FALSE))," ")</f>
        <v xml:space="preserve"> </v>
      </c>
      <c r="H105" s="27">
        <f t="shared" si="15"/>
        <v>0</v>
      </c>
      <c r="I105" s="27"/>
      <c r="J105" s="26" t="str">
        <f t="shared" si="16"/>
        <v xml:space="preserve"> </v>
      </c>
      <c r="K105" s="25"/>
      <c r="L105" s="89" t="str">
        <f t="shared" si="17"/>
        <v xml:space="preserve"> </v>
      </c>
      <c r="M105" s="25"/>
      <c r="N105" s="44" t="str">
        <f t="shared" si="18"/>
        <v xml:space="preserve"> </v>
      </c>
      <c r="O105" s="46" t="str">
        <f t="shared" si="19"/>
        <v xml:space="preserve"> </v>
      </c>
      <c r="P105" s="49" t="s">
        <v>19</v>
      </c>
      <c r="Q105" s="25"/>
      <c r="R105" s="60" t="str">
        <f t="shared" si="20"/>
        <v/>
      </c>
      <c r="S105" s="52" t="str">
        <f t="shared" si="21"/>
        <v xml:space="preserve"> </v>
      </c>
      <c r="T105" s="54" t="str">
        <f t="shared" si="22"/>
        <v xml:space="preserve"> </v>
      </c>
      <c r="U105" s="56" t="str">
        <f t="shared" si="23"/>
        <v xml:space="preserve"> </v>
      </c>
      <c r="V105" s="58"/>
      <c r="W105" s="11" t="str">
        <f t="shared" si="14"/>
        <v xml:space="preserve"> </v>
      </c>
      <c r="X105" s="117"/>
      <c r="Y105" s="72"/>
      <c r="Z105" s="72"/>
      <c r="AA105" s="12"/>
      <c r="AB105" s="122"/>
      <c r="AC105" s="72"/>
    </row>
    <row r="106" spans="1:29" x14ac:dyDescent="0.35">
      <c r="A106" s="15"/>
      <c r="B106" s="5">
        <v>87</v>
      </c>
      <c r="C106" s="7"/>
      <c r="D106" s="10" t="s">
        <v>19</v>
      </c>
      <c r="E106" s="8" t="str">
        <f>IFERROR(IF(OR(D106="LED",D106="Halogéneo",D106="Incandescente"),0,VLOOKUP($D106,'aux validação'!$F$13:$K$86,2,FALSE))," ")</f>
        <v xml:space="preserve"> </v>
      </c>
      <c r="F106" s="27"/>
      <c r="G106" s="5" t="str">
        <f>IFERROR(IF(OR(D106="LED",D106="Halogéneo",D106="Incandescente"),0,VLOOKUP($D106,'aux validação'!$F$13:$K$86,5,FALSE))," ")</f>
        <v xml:space="preserve"> </v>
      </c>
      <c r="H106" s="27">
        <f t="shared" si="15"/>
        <v>0</v>
      </c>
      <c r="I106" s="27"/>
      <c r="J106" s="26" t="str">
        <f t="shared" si="16"/>
        <v xml:space="preserve"> </v>
      </c>
      <c r="K106" s="25"/>
      <c r="L106" s="89" t="str">
        <f t="shared" si="17"/>
        <v xml:space="preserve"> </v>
      </c>
      <c r="M106" s="25"/>
      <c r="N106" s="44" t="str">
        <f t="shared" si="18"/>
        <v xml:space="preserve"> </v>
      </c>
      <c r="O106" s="46" t="str">
        <f t="shared" si="19"/>
        <v xml:space="preserve"> </v>
      </c>
      <c r="P106" s="49" t="s">
        <v>19</v>
      </c>
      <c r="Q106" s="25"/>
      <c r="R106" s="60" t="str">
        <f t="shared" si="20"/>
        <v/>
      </c>
      <c r="S106" s="52" t="str">
        <f t="shared" si="21"/>
        <v xml:space="preserve"> </v>
      </c>
      <c r="T106" s="54" t="str">
        <f t="shared" si="22"/>
        <v xml:space="preserve"> </v>
      </c>
      <c r="U106" s="56" t="str">
        <f t="shared" si="23"/>
        <v xml:space="preserve"> </v>
      </c>
      <c r="V106" s="58"/>
      <c r="W106" s="11" t="str">
        <f t="shared" si="14"/>
        <v xml:space="preserve"> </v>
      </c>
      <c r="X106" s="117"/>
      <c r="Y106" s="72"/>
      <c r="Z106" s="72"/>
      <c r="AA106" s="12"/>
      <c r="AB106" s="122"/>
      <c r="AC106" s="72"/>
    </row>
    <row r="107" spans="1:29" x14ac:dyDescent="0.35">
      <c r="A107" s="15"/>
      <c r="B107" s="5">
        <v>88</v>
      </c>
      <c r="C107" s="7"/>
      <c r="D107" s="10" t="s">
        <v>19</v>
      </c>
      <c r="E107" s="8" t="str">
        <f>IFERROR(IF(OR(D107="LED",D107="Halogéneo",D107="Incandescente"),0,VLOOKUP($D107,'aux validação'!$F$13:$K$86,2,FALSE))," ")</f>
        <v xml:space="preserve"> </v>
      </c>
      <c r="F107" s="27"/>
      <c r="G107" s="5" t="str">
        <f>IFERROR(IF(OR(D107="LED",D107="Halogéneo",D107="Incandescente"),0,VLOOKUP($D107,'aux validação'!$F$13:$K$86,5,FALSE))," ")</f>
        <v xml:space="preserve"> </v>
      </c>
      <c r="H107" s="27">
        <f t="shared" si="15"/>
        <v>0</v>
      </c>
      <c r="I107" s="27"/>
      <c r="J107" s="26" t="str">
        <f t="shared" si="16"/>
        <v xml:space="preserve"> </v>
      </c>
      <c r="K107" s="25"/>
      <c r="L107" s="89" t="str">
        <f t="shared" si="17"/>
        <v xml:space="preserve"> </v>
      </c>
      <c r="M107" s="25"/>
      <c r="N107" s="44" t="str">
        <f t="shared" si="18"/>
        <v xml:space="preserve"> </v>
      </c>
      <c r="O107" s="46" t="str">
        <f t="shared" si="19"/>
        <v xml:space="preserve"> </v>
      </c>
      <c r="P107" s="49" t="s">
        <v>19</v>
      </c>
      <c r="Q107" s="25"/>
      <c r="R107" s="60" t="str">
        <f t="shared" si="20"/>
        <v/>
      </c>
      <c r="S107" s="52" t="str">
        <f t="shared" si="21"/>
        <v xml:space="preserve"> </v>
      </c>
      <c r="T107" s="54" t="str">
        <f t="shared" si="22"/>
        <v xml:space="preserve"> </v>
      </c>
      <c r="U107" s="56" t="str">
        <f t="shared" si="23"/>
        <v xml:space="preserve"> </v>
      </c>
      <c r="V107" s="58"/>
      <c r="W107" s="11" t="str">
        <f t="shared" si="14"/>
        <v xml:space="preserve"> </v>
      </c>
      <c r="X107" s="117"/>
      <c r="Y107" s="72"/>
      <c r="Z107" s="72"/>
      <c r="AA107" s="12"/>
      <c r="AB107" s="122"/>
      <c r="AC107" s="72"/>
    </row>
    <row r="108" spans="1:29" x14ac:dyDescent="0.35">
      <c r="A108" s="15"/>
      <c r="B108" s="5">
        <v>89</v>
      </c>
      <c r="C108" s="7"/>
      <c r="D108" s="10" t="s">
        <v>19</v>
      </c>
      <c r="E108" s="8" t="str">
        <f>IFERROR(IF(OR(D108="LED",D108="Halogéneo",D108="Incandescente"),0,VLOOKUP($D108,'aux validação'!$F$13:$K$86,2,FALSE))," ")</f>
        <v xml:space="preserve"> </v>
      </c>
      <c r="F108" s="27"/>
      <c r="G108" s="5" t="str">
        <f>IFERROR(IF(OR(D108="LED",D108="Halogéneo",D108="Incandescente"),0,VLOOKUP($D108,'aux validação'!$F$13:$K$86,5,FALSE))," ")</f>
        <v xml:space="preserve"> </v>
      </c>
      <c r="H108" s="27">
        <f t="shared" si="15"/>
        <v>0</v>
      </c>
      <c r="I108" s="27"/>
      <c r="J108" s="26" t="str">
        <f t="shared" si="16"/>
        <v xml:space="preserve"> </v>
      </c>
      <c r="K108" s="25"/>
      <c r="L108" s="89" t="str">
        <f t="shared" si="17"/>
        <v xml:space="preserve"> </v>
      </c>
      <c r="M108" s="25"/>
      <c r="N108" s="44" t="str">
        <f t="shared" si="18"/>
        <v xml:space="preserve"> </v>
      </c>
      <c r="O108" s="46" t="str">
        <f t="shared" si="19"/>
        <v xml:space="preserve"> </v>
      </c>
      <c r="P108" s="49" t="s">
        <v>19</v>
      </c>
      <c r="Q108" s="25"/>
      <c r="R108" s="60" t="str">
        <f t="shared" si="20"/>
        <v/>
      </c>
      <c r="S108" s="52" t="str">
        <f t="shared" si="21"/>
        <v xml:space="preserve"> </v>
      </c>
      <c r="T108" s="54" t="str">
        <f t="shared" si="22"/>
        <v xml:space="preserve"> </v>
      </c>
      <c r="U108" s="56" t="str">
        <f t="shared" si="23"/>
        <v xml:space="preserve"> </v>
      </c>
      <c r="V108" s="58"/>
      <c r="W108" s="11" t="str">
        <f t="shared" si="14"/>
        <v xml:space="preserve"> </v>
      </c>
      <c r="X108" s="117"/>
      <c r="Y108" s="72"/>
      <c r="Z108" s="72"/>
      <c r="AA108" s="12"/>
      <c r="AB108" s="122"/>
      <c r="AC108" s="72"/>
    </row>
    <row r="109" spans="1:29" x14ac:dyDescent="0.35">
      <c r="A109" s="15"/>
      <c r="B109" s="5">
        <v>90</v>
      </c>
      <c r="C109" s="7"/>
      <c r="D109" s="10" t="s">
        <v>19</v>
      </c>
      <c r="E109" s="8" t="str">
        <f>IFERROR(IF(OR(D109="LED",D109="Halogéneo",D109="Incandescente"),0,VLOOKUP($D109,'aux validação'!$F$13:$K$86,2,FALSE))," ")</f>
        <v xml:space="preserve"> </v>
      </c>
      <c r="F109" s="27"/>
      <c r="G109" s="5" t="str">
        <f>IFERROR(IF(OR(D109="LED",D109="Halogéneo",D109="Incandescente"),0,VLOOKUP($D109,'aux validação'!$F$13:$K$86,5,FALSE))," ")</f>
        <v xml:space="preserve"> </v>
      </c>
      <c r="H109" s="27">
        <f t="shared" si="15"/>
        <v>0</v>
      </c>
      <c r="I109" s="27"/>
      <c r="J109" s="26" t="str">
        <f t="shared" si="16"/>
        <v xml:space="preserve"> </v>
      </c>
      <c r="K109" s="25"/>
      <c r="L109" s="89" t="str">
        <f t="shared" si="17"/>
        <v xml:space="preserve"> </v>
      </c>
      <c r="M109" s="25"/>
      <c r="N109" s="44" t="str">
        <f t="shared" si="18"/>
        <v xml:space="preserve"> </v>
      </c>
      <c r="O109" s="46" t="str">
        <f t="shared" si="19"/>
        <v xml:space="preserve"> </v>
      </c>
      <c r="P109" s="49" t="s">
        <v>19</v>
      </c>
      <c r="Q109" s="25"/>
      <c r="R109" s="60" t="str">
        <f t="shared" si="20"/>
        <v/>
      </c>
      <c r="S109" s="52" t="str">
        <f t="shared" si="21"/>
        <v xml:space="preserve"> </v>
      </c>
      <c r="T109" s="54" t="str">
        <f t="shared" si="22"/>
        <v xml:space="preserve"> </v>
      </c>
      <c r="U109" s="56" t="str">
        <f t="shared" si="23"/>
        <v xml:space="preserve"> </v>
      </c>
      <c r="V109" s="58"/>
      <c r="W109" s="11" t="str">
        <f t="shared" si="14"/>
        <v xml:space="preserve"> </v>
      </c>
      <c r="X109" s="117"/>
      <c r="Y109" s="72"/>
      <c r="Z109" s="72"/>
      <c r="AA109" s="12"/>
      <c r="AB109" s="122"/>
      <c r="AC109" s="72"/>
    </row>
    <row r="110" spans="1:29" x14ac:dyDescent="0.35">
      <c r="A110" s="15"/>
      <c r="B110" s="5">
        <v>91</v>
      </c>
      <c r="C110" s="7"/>
      <c r="D110" s="10" t="s">
        <v>19</v>
      </c>
      <c r="E110" s="8" t="str">
        <f>IFERROR(IF(OR(D110="LED",D110="Halogéneo",D110="Incandescente"),0,VLOOKUP($D110,'aux validação'!$F$13:$K$86,2,FALSE))," ")</f>
        <v xml:space="preserve"> </v>
      </c>
      <c r="F110" s="27"/>
      <c r="G110" s="5" t="str">
        <f>IFERROR(IF(OR(D110="LED",D110="Halogéneo",D110="Incandescente"),0,VLOOKUP($D110,'aux validação'!$F$13:$K$86,5,FALSE))," ")</f>
        <v xml:space="preserve"> </v>
      </c>
      <c r="H110" s="27">
        <f t="shared" si="15"/>
        <v>0</v>
      </c>
      <c r="I110" s="27"/>
      <c r="J110" s="26" t="str">
        <f t="shared" si="16"/>
        <v xml:space="preserve"> </v>
      </c>
      <c r="K110" s="25"/>
      <c r="L110" s="89" t="str">
        <f t="shared" si="17"/>
        <v xml:space="preserve"> </v>
      </c>
      <c r="M110" s="25"/>
      <c r="N110" s="44" t="str">
        <f t="shared" si="18"/>
        <v xml:space="preserve"> </v>
      </c>
      <c r="O110" s="46" t="str">
        <f t="shared" si="19"/>
        <v xml:space="preserve"> </v>
      </c>
      <c r="P110" s="49" t="s">
        <v>19</v>
      </c>
      <c r="Q110" s="25"/>
      <c r="R110" s="60" t="str">
        <f t="shared" si="20"/>
        <v/>
      </c>
      <c r="S110" s="52" t="str">
        <f t="shared" si="21"/>
        <v xml:space="preserve"> </v>
      </c>
      <c r="T110" s="54" t="str">
        <f t="shared" si="22"/>
        <v xml:space="preserve"> </v>
      </c>
      <c r="U110" s="56" t="str">
        <f t="shared" si="23"/>
        <v xml:space="preserve"> </v>
      </c>
      <c r="V110" s="58"/>
      <c r="W110" s="11" t="str">
        <f t="shared" si="14"/>
        <v xml:space="preserve"> </v>
      </c>
      <c r="X110" s="117"/>
      <c r="Y110" s="72"/>
      <c r="Z110" s="72"/>
      <c r="AA110" s="12"/>
      <c r="AB110" s="122"/>
      <c r="AC110" s="72"/>
    </row>
    <row r="111" spans="1:29" x14ac:dyDescent="0.35">
      <c r="A111" s="15"/>
      <c r="B111" s="5">
        <v>92</v>
      </c>
      <c r="C111" s="7"/>
      <c r="D111" s="10" t="s">
        <v>19</v>
      </c>
      <c r="E111" s="8" t="str">
        <f>IFERROR(IF(OR(D111="LED",D111="Halogéneo",D111="Incandescente"),0,VLOOKUP($D111,'aux validação'!$F$13:$K$86,2,FALSE))," ")</f>
        <v xml:space="preserve"> </v>
      </c>
      <c r="F111" s="27"/>
      <c r="G111" s="5" t="str">
        <f>IFERROR(IF(OR(D111="LED",D111="Halogéneo",D111="Incandescente"),0,VLOOKUP($D111,'aux validação'!$F$13:$K$86,5,FALSE))," ")</f>
        <v xml:space="preserve"> </v>
      </c>
      <c r="H111" s="27">
        <f t="shared" si="15"/>
        <v>0</v>
      </c>
      <c r="I111" s="27"/>
      <c r="J111" s="26" t="str">
        <f t="shared" si="16"/>
        <v xml:space="preserve"> </v>
      </c>
      <c r="K111" s="25"/>
      <c r="L111" s="89" t="str">
        <f t="shared" si="17"/>
        <v xml:space="preserve"> </v>
      </c>
      <c r="M111" s="25"/>
      <c r="N111" s="44" t="str">
        <f t="shared" si="18"/>
        <v xml:space="preserve"> </v>
      </c>
      <c r="O111" s="46" t="str">
        <f t="shared" si="19"/>
        <v xml:space="preserve"> </v>
      </c>
      <c r="P111" s="49" t="s">
        <v>19</v>
      </c>
      <c r="Q111" s="25"/>
      <c r="R111" s="60" t="str">
        <f t="shared" si="20"/>
        <v/>
      </c>
      <c r="S111" s="52" t="str">
        <f t="shared" si="21"/>
        <v xml:space="preserve"> </v>
      </c>
      <c r="T111" s="54" t="str">
        <f t="shared" si="22"/>
        <v xml:space="preserve"> </v>
      </c>
      <c r="U111" s="56" t="str">
        <f t="shared" si="23"/>
        <v xml:space="preserve"> </v>
      </c>
      <c r="V111" s="58"/>
      <c r="W111" s="11" t="str">
        <f t="shared" si="14"/>
        <v xml:space="preserve"> </v>
      </c>
      <c r="X111" s="117"/>
      <c r="Y111" s="72"/>
      <c r="Z111" s="72"/>
      <c r="AA111" s="12"/>
      <c r="AB111" s="122"/>
      <c r="AC111" s="72"/>
    </row>
    <row r="112" spans="1:29" x14ac:dyDescent="0.35">
      <c r="A112" s="15"/>
      <c r="B112" s="5">
        <v>93</v>
      </c>
      <c r="C112" s="7"/>
      <c r="D112" s="10" t="s">
        <v>19</v>
      </c>
      <c r="E112" s="8" t="str">
        <f>IFERROR(IF(OR(D112="LED",D112="Halogéneo",D112="Incandescente"),0,VLOOKUP($D112,'aux validação'!$F$13:$K$86,2,FALSE))," ")</f>
        <v xml:space="preserve"> </v>
      </c>
      <c r="F112" s="27"/>
      <c r="G112" s="5" t="str">
        <f>IFERROR(IF(OR(D112="LED",D112="Halogéneo",D112="Incandescente"),0,VLOOKUP($D112,'aux validação'!$F$13:$K$86,5,FALSE))," ")</f>
        <v xml:space="preserve"> </v>
      </c>
      <c r="H112" s="27">
        <f t="shared" si="15"/>
        <v>0</v>
      </c>
      <c r="I112" s="27"/>
      <c r="J112" s="26" t="str">
        <f t="shared" si="16"/>
        <v xml:space="preserve"> </v>
      </c>
      <c r="K112" s="25"/>
      <c r="L112" s="89" t="str">
        <f t="shared" si="17"/>
        <v xml:space="preserve"> </v>
      </c>
      <c r="M112" s="25"/>
      <c r="N112" s="44" t="str">
        <f t="shared" si="18"/>
        <v xml:space="preserve"> </v>
      </c>
      <c r="O112" s="46" t="str">
        <f t="shared" si="19"/>
        <v xml:space="preserve"> </v>
      </c>
      <c r="P112" s="49" t="s">
        <v>19</v>
      </c>
      <c r="Q112" s="25"/>
      <c r="R112" s="60" t="str">
        <f t="shared" si="20"/>
        <v/>
      </c>
      <c r="S112" s="52" t="str">
        <f t="shared" si="21"/>
        <v xml:space="preserve"> </v>
      </c>
      <c r="T112" s="54" t="str">
        <f t="shared" si="22"/>
        <v xml:space="preserve"> </v>
      </c>
      <c r="U112" s="56" t="str">
        <f t="shared" si="23"/>
        <v xml:space="preserve"> </v>
      </c>
      <c r="V112" s="58"/>
      <c r="W112" s="11" t="str">
        <f t="shared" si="14"/>
        <v xml:space="preserve"> </v>
      </c>
      <c r="X112" s="117"/>
      <c r="Y112" s="72"/>
      <c r="Z112" s="72"/>
      <c r="AA112" s="12"/>
      <c r="AB112" s="122"/>
      <c r="AC112" s="72"/>
    </row>
    <row r="113" spans="1:30" x14ac:dyDescent="0.35">
      <c r="A113" s="15"/>
      <c r="B113" s="5">
        <v>94</v>
      </c>
      <c r="C113" s="7"/>
      <c r="D113" s="10" t="s">
        <v>19</v>
      </c>
      <c r="E113" s="8" t="str">
        <f>IFERROR(IF(OR(D113="LED",D113="Halogéneo",D113="Incandescente"),0,VLOOKUP($D113,'aux validação'!$F$13:$K$86,2,FALSE))," ")</f>
        <v xml:space="preserve"> </v>
      </c>
      <c r="F113" s="27"/>
      <c r="G113" s="5" t="str">
        <f>IFERROR(IF(OR(D113="LED",D113="Halogéneo",D113="Incandescente"),0,VLOOKUP($D113,'aux validação'!$F$13:$K$86,5,FALSE))," ")</f>
        <v xml:space="preserve"> </v>
      </c>
      <c r="H113" s="27">
        <f t="shared" si="15"/>
        <v>0</v>
      </c>
      <c r="I113" s="27"/>
      <c r="J113" s="26" t="str">
        <f t="shared" si="16"/>
        <v xml:space="preserve"> </v>
      </c>
      <c r="K113" s="25"/>
      <c r="L113" s="89" t="str">
        <f t="shared" si="17"/>
        <v xml:space="preserve"> </v>
      </c>
      <c r="M113" s="25"/>
      <c r="N113" s="44" t="str">
        <f t="shared" si="18"/>
        <v xml:space="preserve"> </v>
      </c>
      <c r="O113" s="46" t="str">
        <f t="shared" si="19"/>
        <v xml:space="preserve"> </v>
      </c>
      <c r="P113" s="49" t="s">
        <v>19</v>
      </c>
      <c r="Q113" s="25"/>
      <c r="R113" s="60" t="str">
        <f t="shared" si="20"/>
        <v/>
      </c>
      <c r="S113" s="52" t="str">
        <f t="shared" si="21"/>
        <v xml:space="preserve"> </v>
      </c>
      <c r="T113" s="54" t="str">
        <f t="shared" si="22"/>
        <v xml:space="preserve"> </v>
      </c>
      <c r="U113" s="56" t="str">
        <f t="shared" si="23"/>
        <v xml:space="preserve"> </v>
      </c>
      <c r="V113" s="58"/>
      <c r="W113" s="11" t="str">
        <f t="shared" si="14"/>
        <v xml:space="preserve"> </v>
      </c>
      <c r="X113" s="117"/>
      <c r="Y113" s="72"/>
      <c r="Z113" s="72"/>
      <c r="AA113" s="12"/>
      <c r="AB113" s="122"/>
      <c r="AC113" s="72"/>
    </row>
    <row r="114" spans="1:30" x14ac:dyDescent="0.35">
      <c r="A114" s="15"/>
      <c r="B114" s="5">
        <v>95</v>
      </c>
      <c r="C114" s="7"/>
      <c r="D114" s="10" t="s">
        <v>19</v>
      </c>
      <c r="E114" s="8" t="str">
        <f>IFERROR(IF(OR(D114="LED",D114="Halogéneo",D114="Incandescente"),0,VLOOKUP($D114,'aux validação'!$F$13:$K$86,2,FALSE))," ")</f>
        <v xml:space="preserve"> </v>
      </c>
      <c r="F114" s="27"/>
      <c r="G114" s="5" t="str">
        <f>IFERROR(IF(OR(D114="LED",D114="Halogéneo",D114="Incandescente"),0,VLOOKUP($D114,'aux validação'!$F$13:$K$86,5,FALSE))," ")</f>
        <v xml:space="preserve"> </v>
      </c>
      <c r="H114" s="27">
        <f t="shared" si="15"/>
        <v>0</v>
      </c>
      <c r="I114" s="27"/>
      <c r="J114" s="26" t="str">
        <f t="shared" si="16"/>
        <v xml:space="preserve"> </v>
      </c>
      <c r="K114" s="25"/>
      <c r="L114" s="89" t="str">
        <f t="shared" si="17"/>
        <v xml:space="preserve"> </v>
      </c>
      <c r="M114" s="25"/>
      <c r="N114" s="44" t="str">
        <f t="shared" si="18"/>
        <v xml:space="preserve"> </v>
      </c>
      <c r="O114" s="46" t="str">
        <f t="shared" si="19"/>
        <v xml:space="preserve"> </v>
      </c>
      <c r="P114" s="49" t="s">
        <v>19</v>
      </c>
      <c r="Q114" s="25"/>
      <c r="R114" s="60" t="str">
        <f t="shared" si="20"/>
        <v/>
      </c>
      <c r="S114" s="52" t="str">
        <f t="shared" si="21"/>
        <v xml:space="preserve"> </v>
      </c>
      <c r="T114" s="54" t="str">
        <f t="shared" si="22"/>
        <v xml:space="preserve"> </v>
      </c>
      <c r="U114" s="56" t="str">
        <f t="shared" si="23"/>
        <v xml:space="preserve"> </v>
      </c>
      <c r="V114" s="58"/>
      <c r="W114" s="11" t="str">
        <f t="shared" si="14"/>
        <v xml:space="preserve"> </v>
      </c>
      <c r="X114" s="117"/>
      <c r="Y114" s="72"/>
      <c r="Z114" s="72"/>
      <c r="AA114" s="12"/>
      <c r="AB114" s="122"/>
      <c r="AC114" s="72"/>
    </row>
    <row r="115" spans="1:30" x14ac:dyDescent="0.35">
      <c r="A115" s="15"/>
      <c r="B115" s="5">
        <v>96</v>
      </c>
      <c r="C115" s="7"/>
      <c r="D115" s="10" t="s">
        <v>19</v>
      </c>
      <c r="E115" s="8" t="str">
        <f>IFERROR(IF(OR(D115="LED",D115="Halogéneo",D115="Incandescente"),0,VLOOKUP($D115,'aux validação'!$F$13:$K$86,2,FALSE))," ")</f>
        <v xml:space="preserve"> </v>
      </c>
      <c r="F115" s="27"/>
      <c r="G115" s="5" t="str">
        <f>IFERROR(IF(OR(D115="LED",D115="Halogéneo",D115="Incandescente"),0,VLOOKUP($D115,'aux validação'!$F$13:$K$86,5,FALSE))," ")</f>
        <v xml:space="preserve"> </v>
      </c>
      <c r="H115" s="27">
        <f t="shared" si="15"/>
        <v>0</v>
      </c>
      <c r="I115" s="27"/>
      <c r="J115" s="26" t="str">
        <f t="shared" si="16"/>
        <v xml:space="preserve"> </v>
      </c>
      <c r="K115" s="25"/>
      <c r="L115" s="89" t="str">
        <f t="shared" si="17"/>
        <v xml:space="preserve"> </v>
      </c>
      <c r="M115" s="25"/>
      <c r="N115" s="44" t="str">
        <f t="shared" si="18"/>
        <v xml:space="preserve"> </v>
      </c>
      <c r="O115" s="46" t="str">
        <f t="shared" si="19"/>
        <v xml:space="preserve"> </v>
      </c>
      <c r="P115" s="49" t="s">
        <v>19</v>
      </c>
      <c r="Q115" s="25"/>
      <c r="R115" s="60" t="str">
        <f t="shared" si="20"/>
        <v/>
      </c>
      <c r="S115" s="52" t="str">
        <f t="shared" si="21"/>
        <v xml:space="preserve"> </v>
      </c>
      <c r="T115" s="54" t="str">
        <f>IFERROR(IF(R115=0,0,$N115-$R115)," ")</f>
        <v xml:space="preserve"> </v>
      </c>
      <c r="U115" s="56" t="str">
        <f t="shared" si="23"/>
        <v xml:space="preserve"> </v>
      </c>
      <c r="V115" s="58"/>
      <c r="W115" s="11" t="str">
        <f t="shared" si="14"/>
        <v xml:space="preserve"> </v>
      </c>
      <c r="X115" s="117"/>
      <c r="Y115" s="72"/>
      <c r="Z115" s="72"/>
      <c r="AA115" s="12"/>
      <c r="AB115" s="122"/>
      <c r="AC115" s="72"/>
    </row>
    <row r="116" spans="1:30" x14ac:dyDescent="0.35">
      <c r="A116" s="15"/>
      <c r="B116" s="5">
        <v>97</v>
      </c>
      <c r="C116" s="7"/>
      <c r="D116" s="10" t="s">
        <v>19</v>
      </c>
      <c r="E116" s="8" t="str">
        <f>IFERROR(IF(OR(D116="LED",D116="Halogéneo",D116="Incandescente"),0,VLOOKUP($D116,'aux validação'!$F$13:$K$86,2,FALSE))," ")</f>
        <v xml:space="preserve"> </v>
      </c>
      <c r="F116" s="27"/>
      <c r="G116" s="5" t="str">
        <f>IFERROR(IF(OR(D116="LED",D116="Halogéneo",D116="Incandescente"),0,VLOOKUP($D116,'aux validação'!$F$13:$K$86,5,FALSE))," ")</f>
        <v xml:space="preserve"> </v>
      </c>
      <c r="H116" s="27">
        <f t="shared" si="15"/>
        <v>0</v>
      </c>
      <c r="I116" s="27"/>
      <c r="J116" s="26" t="str">
        <f t="shared" si="16"/>
        <v xml:space="preserve"> </v>
      </c>
      <c r="K116" s="25"/>
      <c r="L116" s="89" t="str">
        <f t="shared" si="17"/>
        <v xml:space="preserve"> </v>
      </c>
      <c r="M116" s="25"/>
      <c r="N116" s="44" t="str">
        <f t="shared" si="18"/>
        <v xml:space="preserve"> </v>
      </c>
      <c r="O116" s="46" t="str">
        <f t="shared" si="19"/>
        <v xml:space="preserve"> </v>
      </c>
      <c r="P116" s="49" t="s">
        <v>19</v>
      </c>
      <c r="Q116" s="25"/>
      <c r="R116" s="60" t="str">
        <f t="shared" si="20"/>
        <v/>
      </c>
      <c r="S116" s="52" t="str">
        <f t="shared" si="21"/>
        <v xml:space="preserve"> </v>
      </c>
      <c r="T116" s="54" t="str">
        <f t="shared" ref="T116:T119" si="24">IFERROR(IF(R116=0,0,$N116-$R116)," ")</f>
        <v xml:space="preserve"> </v>
      </c>
      <c r="U116" s="56" t="str">
        <f t="shared" si="23"/>
        <v xml:space="preserve"> </v>
      </c>
      <c r="V116" s="58"/>
      <c r="W116" s="11" t="str">
        <f t="shared" si="14"/>
        <v xml:space="preserve"> </v>
      </c>
      <c r="X116" s="117"/>
      <c r="Y116" s="72"/>
      <c r="Z116" s="72"/>
      <c r="AA116" s="12"/>
      <c r="AB116" s="122"/>
      <c r="AC116" s="72"/>
    </row>
    <row r="117" spans="1:30" x14ac:dyDescent="0.35">
      <c r="A117" s="15"/>
      <c r="B117" s="5">
        <v>98</v>
      </c>
      <c r="C117" s="7"/>
      <c r="D117" s="10" t="s">
        <v>19</v>
      </c>
      <c r="E117" s="8" t="str">
        <f>IFERROR(IF(OR(D117="LED",D117="Halogéneo",D117="Incandescente"),0,VLOOKUP($D117,'aux validação'!$F$13:$K$86,2,FALSE))," ")</f>
        <v xml:space="preserve"> </v>
      </c>
      <c r="F117" s="27"/>
      <c r="G117" s="5" t="str">
        <f>IFERROR(IF(OR(D117="LED",D117="Halogéneo",D117="Incandescente"),0,VLOOKUP($D117,'aux validação'!$F$13:$K$86,5,FALSE))," ")</f>
        <v xml:space="preserve"> </v>
      </c>
      <c r="H117" s="27">
        <f t="shared" si="15"/>
        <v>0</v>
      </c>
      <c r="I117" s="27"/>
      <c r="J117" s="26" t="str">
        <f t="shared" si="16"/>
        <v xml:space="preserve"> </v>
      </c>
      <c r="K117" s="25"/>
      <c r="L117" s="89" t="str">
        <f t="shared" si="17"/>
        <v xml:space="preserve"> </v>
      </c>
      <c r="M117" s="25"/>
      <c r="N117" s="44" t="str">
        <f t="shared" si="18"/>
        <v xml:space="preserve"> </v>
      </c>
      <c r="O117" s="46" t="str">
        <f t="shared" si="19"/>
        <v xml:space="preserve"> </v>
      </c>
      <c r="P117" s="49" t="s">
        <v>19</v>
      </c>
      <c r="Q117" s="25"/>
      <c r="R117" s="60" t="str">
        <f t="shared" si="20"/>
        <v/>
      </c>
      <c r="S117" s="52" t="str">
        <f t="shared" si="21"/>
        <v xml:space="preserve"> </v>
      </c>
      <c r="T117" s="54" t="str">
        <f t="shared" si="24"/>
        <v xml:space="preserve"> </v>
      </c>
      <c r="U117" s="56" t="str">
        <f t="shared" si="23"/>
        <v xml:space="preserve"> </v>
      </c>
      <c r="V117" s="58"/>
      <c r="W117" s="11" t="str">
        <f t="shared" si="14"/>
        <v xml:space="preserve"> </v>
      </c>
      <c r="X117" s="117"/>
      <c r="Y117" s="72"/>
      <c r="Z117" s="72"/>
      <c r="AA117" s="12"/>
      <c r="AB117" s="122"/>
      <c r="AC117" s="72"/>
    </row>
    <row r="118" spans="1:30" x14ac:dyDescent="0.35">
      <c r="A118" s="15"/>
      <c r="B118" s="5">
        <v>99</v>
      </c>
      <c r="C118" s="7"/>
      <c r="D118" s="10" t="s">
        <v>19</v>
      </c>
      <c r="E118" s="8" t="str">
        <f>IFERROR(IF(OR(D118="LED",D118="Halogéneo",D118="Incandescente"),0,VLOOKUP($D118,'aux validação'!$F$13:$K$86,2,FALSE))," ")</f>
        <v xml:space="preserve"> </v>
      </c>
      <c r="F118" s="27"/>
      <c r="G118" s="5" t="str">
        <f>IFERROR(IF(OR(D118="LED",D118="Halogéneo",D118="Incandescente"),0,VLOOKUP($D118,'aux validação'!$F$13:$K$86,5,FALSE))," ")</f>
        <v xml:space="preserve"> </v>
      </c>
      <c r="H118" s="27">
        <f t="shared" si="15"/>
        <v>0</v>
      </c>
      <c r="I118" s="27"/>
      <c r="J118" s="26" t="str">
        <f t="shared" si="16"/>
        <v xml:space="preserve"> </v>
      </c>
      <c r="K118" s="25"/>
      <c r="L118" s="89" t="str">
        <f t="shared" si="17"/>
        <v xml:space="preserve"> </v>
      </c>
      <c r="M118" s="25"/>
      <c r="N118" s="44" t="str">
        <f t="shared" si="18"/>
        <v xml:space="preserve"> </v>
      </c>
      <c r="O118" s="46" t="str">
        <f t="shared" si="19"/>
        <v xml:space="preserve"> </v>
      </c>
      <c r="P118" s="49" t="s">
        <v>19</v>
      </c>
      <c r="Q118" s="25"/>
      <c r="R118" s="60" t="str">
        <f t="shared" si="20"/>
        <v/>
      </c>
      <c r="S118" s="52" t="str">
        <f t="shared" si="21"/>
        <v xml:space="preserve"> </v>
      </c>
      <c r="T118" s="54" t="str">
        <f t="shared" si="24"/>
        <v xml:space="preserve"> </v>
      </c>
      <c r="U118" s="56" t="str">
        <f t="shared" si="23"/>
        <v xml:space="preserve"> </v>
      </c>
      <c r="V118" s="58"/>
      <c r="W118" s="11" t="str">
        <f t="shared" si="14"/>
        <v xml:space="preserve"> </v>
      </c>
      <c r="X118" s="117"/>
      <c r="Y118" s="72"/>
      <c r="Z118" s="72"/>
      <c r="AA118" s="12"/>
      <c r="AB118" s="122"/>
      <c r="AC118" s="72"/>
    </row>
    <row r="119" spans="1:30" x14ac:dyDescent="0.35">
      <c r="A119" s="15"/>
      <c r="B119" s="5">
        <v>100</v>
      </c>
      <c r="C119" s="7"/>
      <c r="D119" s="10" t="s">
        <v>19</v>
      </c>
      <c r="E119" s="8" t="str">
        <f>IFERROR(IF(OR(D119="LED",D119="Halogéneo",D119="Incandescente"),0,VLOOKUP($D119,'aux validação'!$F$13:$K$86,2,FALSE))," ")</f>
        <v xml:space="preserve"> </v>
      </c>
      <c r="F119" s="27"/>
      <c r="G119" s="5" t="str">
        <f>IFERROR(IF(OR(D119="LED",D119="Halogéneo",D119="Incandescente"),0,VLOOKUP($D119,'aux validação'!$F$13:$K$86,5,FALSE))," ")</f>
        <v xml:space="preserve"> </v>
      </c>
      <c r="H119" s="27">
        <f t="shared" si="15"/>
        <v>0</v>
      </c>
      <c r="I119" s="27"/>
      <c r="J119" s="26" t="str">
        <f t="shared" si="16"/>
        <v xml:space="preserve"> </v>
      </c>
      <c r="K119" s="25"/>
      <c r="L119" s="89" t="str">
        <f t="shared" si="17"/>
        <v xml:space="preserve"> </v>
      </c>
      <c r="M119" s="25"/>
      <c r="N119" s="44" t="str">
        <f t="shared" si="18"/>
        <v xml:space="preserve"> </v>
      </c>
      <c r="O119" s="46" t="str">
        <f t="shared" si="19"/>
        <v xml:space="preserve"> </v>
      </c>
      <c r="P119" s="49" t="s">
        <v>19</v>
      </c>
      <c r="Q119" s="25"/>
      <c r="R119" s="60" t="str">
        <f t="shared" si="20"/>
        <v/>
      </c>
      <c r="S119" s="52" t="str">
        <f t="shared" si="21"/>
        <v xml:space="preserve"> </v>
      </c>
      <c r="T119" s="54" t="str">
        <f t="shared" si="24"/>
        <v xml:space="preserve"> </v>
      </c>
      <c r="U119" s="56" t="str">
        <f t="shared" si="23"/>
        <v xml:space="preserve"> </v>
      </c>
      <c r="V119" s="58"/>
      <c r="W119" s="11" t="str">
        <f t="shared" si="14"/>
        <v xml:space="preserve"> </v>
      </c>
      <c r="X119" s="117"/>
      <c r="Y119" s="72"/>
      <c r="Z119" s="72"/>
      <c r="AA119" s="12"/>
      <c r="AB119" s="122"/>
      <c r="AC119" s="72"/>
    </row>
    <row r="120" spans="1:30" x14ac:dyDescent="0.35">
      <c r="A120" s="12"/>
      <c r="B120" s="6"/>
      <c r="C120" s="22" t="s">
        <v>126</v>
      </c>
      <c r="D120" s="22" t="s">
        <v>125</v>
      </c>
      <c r="E120" s="22" t="s">
        <v>125</v>
      </c>
      <c r="F120" s="22" t="s">
        <v>125</v>
      </c>
      <c r="G120" s="22" t="s">
        <v>125</v>
      </c>
      <c r="H120" s="22" t="s">
        <v>125</v>
      </c>
      <c r="I120" s="22" t="s">
        <v>125</v>
      </c>
      <c r="J120" s="22" t="s">
        <v>125</v>
      </c>
      <c r="K120" s="24">
        <f>IFERROR(SUM(K$19:K$118)," ")</f>
        <v>0</v>
      </c>
      <c r="L120" s="90">
        <f>IFERROR(SUM(L$19:L$118)," ")</f>
        <v>0</v>
      </c>
      <c r="M120" s="37" t="s">
        <v>125</v>
      </c>
      <c r="N120" s="41">
        <f>IFERROR(SUM(N$19:N$118)," ")</f>
        <v>0</v>
      </c>
      <c r="O120" s="41">
        <f>IFERROR(SUM(O$19:O$118)," ")</f>
        <v>0</v>
      </c>
      <c r="P120" s="42" t="s">
        <v>125</v>
      </c>
      <c r="Q120" s="42" t="s">
        <v>125</v>
      </c>
      <c r="R120" s="42">
        <f>IFERROR(SUM(R$20:R$119)," ")</f>
        <v>0</v>
      </c>
      <c r="S120" s="53">
        <f>IFERROR(SUM(S$20:S$119)," ")</f>
        <v>0</v>
      </c>
      <c r="T120" s="55">
        <f>IFERROR(SUM(T$20:T$119)," ")</f>
        <v>0</v>
      </c>
      <c r="U120" s="57">
        <f>IFERROR(SUM(U$20:U$119)," ")</f>
        <v>0</v>
      </c>
      <c r="V120" s="59">
        <f>IFERROR(SUM(V$20:V$119)," ")</f>
        <v>0</v>
      </c>
      <c r="W120" s="40" t="str">
        <f t="shared" si="14"/>
        <v xml:space="preserve"> </v>
      </c>
      <c r="X120" s="117"/>
      <c r="Y120" s="72"/>
      <c r="Z120" s="72"/>
      <c r="AA120" s="12"/>
      <c r="AB120" s="122"/>
      <c r="AC120" s="72"/>
    </row>
    <row r="121" spans="1:30" x14ac:dyDescent="0.35">
      <c r="A121" s="12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20"/>
      <c r="AC121" s="72"/>
    </row>
    <row r="122" spans="1:30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3"/>
    </row>
    <row r="123" spans="1:30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3"/>
    </row>
    <row r="124" spans="1:30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3"/>
    </row>
    <row r="125" spans="1:30" x14ac:dyDescent="0.3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</row>
    <row r="126" spans="1:30" x14ac:dyDescent="0.3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</row>
  </sheetData>
  <sheetProtection algorithmName="SHA-512" hashValue="gARTi18BcOykBUm06pUHcEGULy+24e/4dGXX4j6ksbWO8EDuIBq8MHi0rd08MeLjPXgMw1/t9U+KpFWhE82q4w==" saltValue="tqP4i85+mVSOP4AmT7UYIA==" spinCount="100000" sheet="1" objects="1" selectLockedCells="1"/>
  <mergeCells count="37">
    <mergeCell ref="R8:S8"/>
    <mergeCell ref="Q7:Q8"/>
    <mergeCell ref="F18:F19"/>
    <mergeCell ref="D18:D19"/>
    <mergeCell ref="B6:O10"/>
    <mergeCell ref="B16:B19"/>
    <mergeCell ref="R7:S7"/>
    <mergeCell ref="Q6:S6"/>
    <mergeCell ref="Q9:S9"/>
    <mergeCell ref="Q10:S10"/>
    <mergeCell ref="T16:U16"/>
    <mergeCell ref="O18:O19"/>
    <mergeCell ref="R18:R19"/>
    <mergeCell ref="S18:S19"/>
    <mergeCell ref="T18:T19"/>
    <mergeCell ref="U18:U19"/>
    <mergeCell ref="C16:O16"/>
    <mergeCell ref="P16:S16"/>
    <mergeCell ref="G18:G19"/>
    <mergeCell ref="I18:I19"/>
    <mergeCell ref="M18:M19"/>
    <mergeCell ref="W7:W10"/>
    <mergeCell ref="V6:W6"/>
    <mergeCell ref="V16:W16"/>
    <mergeCell ref="C11:C12"/>
    <mergeCell ref="V18:V19"/>
    <mergeCell ref="W18:W19"/>
    <mergeCell ref="E18:E19"/>
    <mergeCell ref="H18:H19"/>
    <mergeCell ref="N18:N19"/>
    <mergeCell ref="L18:L19"/>
    <mergeCell ref="K18:K19"/>
    <mergeCell ref="J18:J19"/>
    <mergeCell ref="P18:P19"/>
    <mergeCell ref="Q18:Q19"/>
    <mergeCell ref="F12:O14"/>
    <mergeCell ref="C18:C19"/>
  </mergeCells>
  <conditionalFormatting sqref="F20:F119">
    <cfRule type="expression" dxfId="12" priority="9">
      <formula>$D20="FC E14/E27"</formula>
    </cfRule>
    <cfRule type="expression" dxfId="11" priority="10">
      <formula>$D20="Incandescente"</formula>
    </cfRule>
    <cfRule type="expression" dxfId="10" priority="11">
      <formula>$D20="Halogéneo"</formula>
    </cfRule>
    <cfRule type="expression" dxfId="9" priority="12">
      <formula>$D20="LED"</formula>
    </cfRule>
  </conditionalFormatting>
  <conditionalFormatting sqref="H20:I119">
    <cfRule type="expression" dxfId="8" priority="1">
      <formula>$D20="FC E14/E27"</formula>
    </cfRule>
    <cfRule type="expression" dxfId="7" priority="2">
      <formula>$D20="Incandescente"</formula>
    </cfRule>
    <cfRule type="expression" dxfId="6" priority="3">
      <formula>$D20="Halogéneo"</formula>
    </cfRule>
    <cfRule type="expression" dxfId="5" priority="4">
      <formula>$D20="LED"</formula>
    </cfRule>
  </conditionalFormatting>
  <conditionalFormatting sqref="J20:J119">
    <cfRule type="expression" dxfId="4" priority="13">
      <formula>OR($D20="LED",$D20="fluorescente compacta",$D20="incandescente",$D20="Halogéneo")</formula>
    </cfRule>
    <cfRule type="expression" dxfId="3" priority="14">
      <formula>$D20="LED"</formula>
    </cfRule>
  </conditionalFormatting>
  <conditionalFormatting sqref="W7">
    <cfRule type="expression" dxfId="2" priority="29">
      <formula>$K$35&gt;50</formula>
    </cfRule>
  </conditionalFormatting>
  <dataValidations count="4">
    <dataValidation type="decimal" allowBlank="1" showInputMessage="1" showErrorMessage="1" error="O regime de funcionamento anual deve ser igual ou inferior a 8760 h!" sqref="Q21:Q119 M21:M119" xr:uid="{472B0A69-E02B-4929-A8C2-F5447D3E18B8}">
      <formula1>0</formula1>
      <formula2>8760.1</formula2>
    </dataValidation>
    <dataValidation type="custom" showInputMessage="1" showErrorMessage="1" errorTitle="ERRO" error="Preencher somente no caso do tipo de lâmpada for LED, halogéneo, incandescente ou fluorescente compacta (FC) com casquilho E14 ou E27." promptTitle="Potência da lâmpada" prompt="Preencher somente no caso do tipo de lâmpada for LED, halogéneo, incandescente ou fluorescente compacta (FC) com casquilho E14 ou E27." sqref="F20:F119" xr:uid="{1B880064-523E-4F29-9173-DE34CE29AEA0}">
      <formula1>OR(D20="LED",D20="Halogéneo",D20="Incandescente",D20="FC E14/E27")</formula1>
    </dataValidation>
    <dataValidation type="custom" showInputMessage="1" showErrorMessage="1" errorTitle="ERRO" error="Preencher somente no caso do tipo de lâmpada for LED, halogéneo, incandescente ou fluorescente compacta (FC) com casquilho E14 ou E27." promptTitle="N.º de lâmpadas por luminária" prompt="Preencher somente no caso do tipo de lâmpada for LED, halogéneo, incandescente ou fluorescente compacta (FC) com casquilho E14 ou E27." sqref="I20:I119" xr:uid="{D74DF5C0-4F9D-40B7-8B53-85D541FDB498}">
      <formula1>OR(D20="LED",D20="Halogéneo",D20="Incandescente",D20="FC E14/E27")</formula1>
    </dataValidation>
    <dataValidation type="decimal" allowBlank="1" showInputMessage="1" showErrorMessage="1" error="O regime de funcionamento anual deve ser igual ou inferior a 8760 horas!" sqref="Q20 M20" xr:uid="{55ED0158-5767-4E0E-81F3-E042625A735F}">
      <formula1>0</formula1>
      <formula2>8760.1</formula2>
    </dataValidation>
  </dataValidations>
  <pageMargins left="0.7" right="0.7" top="0.75" bottom="0.75" header="0.3" footer="0.3"/>
  <ignoredErrors>
    <ignoredError sqref="E20:E119 H20:H119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4F1929-2F48-4160-BE7B-43B60881B822}">
          <x14:formula1>
            <xm:f>'aux validação'!$D$1:$D$5</xm:f>
          </x14:formula1>
          <xm:sqref>P20:P119</xm:sqref>
        </x14:dataValidation>
        <x14:dataValidation type="list" allowBlank="1" showInputMessage="1" showErrorMessage="1" xr:uid="{CF900167-0E05-427D-8996-BEDAD4A3E86C}">
          <x14:formula1>
            <xm:f>'aux validação'!$F$12:$F$86</xm:f>
          </x14:formula1>
          <xm:sqref>D20:D119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CEAA-6053-4AFF-A00F-1D089F56936E}">
  <dimension ref="A1:R86"/>
  <sheetViews>
    <sheetView topLeftCell="C55" workbookViewId="0">
      <selection activeCell="Q79" sqref="Q79"/>
    </sheetView>
  </sheetViews>
  <sheetFormatPr defaultRowHeight="14.5" x14ac:dyDescent="0.35"/>
  <cols>
    <col min="1" max="1" width="23.26953125" customWidth="1"/>
    <col min="2" max="2" width="16.54296875" customWidth="1"/>
    <col min="3" max="3" width="30.1796875" customWidth="1"/>
    <col min="5" max="5" width="18.453125" style="1" customWidth="1"/>
    <col min="6" max="6" width="22.7265625" customWidth="1"/>
    <col min="7" max="7" width="13.453125" style="1" customWidth="1"/>
    <col min="8" max="8" width="15.453125" style="1" customWidth="1"/>
    <col min="9" max="9" width="14.26953125" style="1" customWidth="1"/>
    <col min="10" max="10" width="10.1796875" customWidth="1"/>
    <col min="11" max="11" width="9.1796875" style="1"/>
    <col min="12" max="12" width="4.453125" customWidth="1"/>
    <col min="13" max="13" width="10.1796875" style="1" customWidth="1"/>
    <col min="14" max="14" width="9.1796875" style="1"/>
    <col min="15" max="15" width="11.1796875" customWidth="1"/>
    <col min="16" max="16" width="10.7265625" style="1" customWidth="1"/>
    <col min="17" max="17" width="11.453125" customWidth="1"/>
    <col min="18" max="18" width="11.1796875" customWidth="1"/>
  </cols>
  <sheetData>
    <row r="1" spans="1:18" x14ac:dyDescent="0.35">
      <c r="A1" t="s">
        <v>19</v>
      </c>
      <c r="B1" t="s">
        <v>19</v>
      </c>
      <c r="C1" t="s">
        <v>19</v>
      </c>
      <c r="D1" t="s">
        <v>19</v>
      </c>
    </row>
    <row r="2" spans="1:18" x14ac:dyDescent="0.35">
      <c r="A2" t="s">
        <v>23</v>
      </c>
      <c r="B2" t="s">
        <v>21</v>
      </c>
      <c r="C2" t="s">
        <v>24</v>
      </c>
      <c r="D2" t="s">
        <v>82</v>
      </c>
    </row>
    <row r="3" spans="1:18" x14ac:dyDescent="0.35">
      <c r="A3" t="s">
        <v>25</v>
      </c>
      <c r="B3" t="s">
        <v>22</v>
      </c>
      <c r="C3" t="s">
        <v>26</v>
      </c>
      <c r="D3" t="s">
        <v>118</v>
      </c>
    </row>
    <row r="4" spans="1:18" x14ac:dyDescent="0.35">
      <c r="A4" t="s">
        <v>27</v>
      </c>
      <c r="C4" t="s">
        <v>28</v>
      </c>
      <c r="D4" t="s">
        <v>29</v>
      </c>
    </row>
    <row r="5" spans="1:18" x14ac:dyDescent="0.35">
      <c r="A5" t="s">
        <v>30</v>
      </c>
      <c r="D5" t="s">
        <v>141</v>
      </c>
    </row>
    <row r="6" spans="1:18" x14ac:dyDescent="0.35">
      <c r="A6" t="s">
        <v>31</v>
      </c>
    </row>
    <row r="7" spans="1:18" x14ac:dyDescent="0.35">
      <c r="A7" t="s">
        <v>32</v>
      </c>
    </row>
    <row r="8" spans="1:18" x14ac:dyDescent="0.35">
      <c r="A8" t="s">
        <v>33</v>
      </c>
    </row>
    <row r="9" spans="1:18" x14ac:dyDescent="0.35">
      <c r="A9" t="s">
        <v>34</v>
      </c>
    </row>
    <row r="11" spans="1:18" x14ac:dyDescent="0.35">
      <c r="M11"/>
      <c r="N11"/>
    </row>
    <row r="12" spans="1:18" x14ac:dyDescent="0.35">
      <c r="E12" s="1" t="s">
        <v>159</v>
      </c>
      <c r="F12" s="106" t="s">
        <v>19</v>
      </c>
      <c r="G12" s="1" t="s">
        <v>158</v>
      </c>
      <c r="H12" s="1" t="s">
        <v>157</v>
      </c>
      <c r="I12" s="1" t="s">
        <v>158</v>
      </c>
      <c r="J12" s="1" t="s">
        <v>107</v>
      </c>
      <c r="K12" s="1" t="s">
        <v>160</v>
      </c>
      <c r="M12" s="182" t="s">
        <v>164</v>
      </c>
      <c r="N12" s="182"/>
      <c r="O12" s="182"/>
      <c r="P12" s="1" t="s">
        <v>108</v>
      </c>
      <c r="Q12" s="1" t="s">
        <v>85</v>
      </c>
      <c r="R12" s="1" t="s">
        <v>107</v>
      </c>
    </row>
    <row r="13" spans="1:18" x14ac:dyDescent="0.35">
      <c r="E13" s="1" t="str">
        <f>+F13&amp;G13</f>
        <v>FT8 BFM 1x18 W18</v>
      </c>
      <c r="F13" s="1" t="s">
        <v>35</v>
      </c>
      <c r="G13" s="1">
        <v>18</v>
      </c>
      <c r="H13" s="108" t="s">
        <v>22</v>
      </c>
      <c r="I13" s="1">
        <v>18</v>
      </c>
      <c r="J13" s="29">
        <f>R13</f>
        <v>9.3999999999999986</v>
      </c>
      <c r="K13" s="1">
        <v>1</v>
      </c>
      <c r="M13" s="182" t="s">
        <v>163</v>
      </c>
      <c r="N13" s="182"/>
      <c r="O13" s="182"/>
      <c r="P13" s="29">
        <f>ROUND(18/0.658,1)</f>
        <v>27.4</v>
      </c>
      <c r="Q13" s="1" t="s">
        <v>86</v>
      </c>
      <c r="R13" s="29">
        <f>P13-I13</f>
        <v>9.3999999999999986</v>
      </c>
    </row>
    <row r="14" spans="1:18" x14ac:dyDescent="0.35">
      <c r="F14" s="1" t="s">
        <v>36</v>
      </c>
      <c r="G14" s="1">
        <f>2*18</f>
        <v>36</v>
      </c>
      <c r="H14" s="108" t="s">
        <v>22</v>
      </c>
      <c r="I14" s="1">
        <f>+G14</f>
        <v>36</v>
      </c>
      <c r="J14" s="29">
        <f>R14</f>
        <v>9.2999999999999972</v>
      </c>
      <c r="K14" s="1">
        <v>2</v>
      </c>
      <c r="M14" s="182" t="s">
        <v>163</v>
      </c>
      <c r="N14" s="182"/>
      <c r="O14" s="182"/>
      <c r="P14" s="29">
        <f>ROUND(36/0.795,1)</f>
        <v>45.3</v>
      </c>
      <c r="Q14" s="1" t="s">
        <v>86</v>
      </c>
      <c r="R14" s="29">
        <f>P14-I14</f>
        <v>9.2999999999999972</v>
      </c>
    </row>
    <row r="15" spans="1:18" x14ac:dyDescent="0.35">
      <c r="F15" s="1" t="s">
        <v>37</v>
      </c>
      <c r="G15" s="1">
        <f>4*18</f>
        <v>72</v>
      </c>
      <c r="H15" s="108" t="s">
        <v>22</v>
      </c>
      <c r="I15" s="1">
        <f>+G15</f>
        <v>72</v>
      </c>
      <c r="J15" s="29">
        <f>J14*2</f>
        <v>18.599999999999994</v>
      </c>
      <c r="K15" s="1">
        <v>4</v>
      </c>
      <c r="M15" s="182" t="s">
        <v>163</v>
      </c>
      <c r="N15" s="182"/>
      <c r="O15" s="182"/>
      <c r="P15" s="182" t="s">
        <v>161</v>
      </c>
      <c r="Q15" s="182"/>
      <c r="R15" s="182"/>
    </row>
    <row r="16" spans="1:18" x14ac:dyDescent="0.35">
      <c r="E16" s="1" t="str">
        <f t="shared" ref="E16:E86" si="0">+F16&amp;G16</f>
        <v>FT8 BFM 1x36 W36</v>
      </c>
      <c r="F16" s="1" t="s">
        <v>38</v>
      </c>
      <c r="G16" s="1">
        <v>36</v>
      </c>
      <c r="H16" s="108" t="s">
        <v>22</v>
      </c>
      <c r="I16" s="1">
        <v>36</v>
      </c>
      <c r="J16" s="29">
        <f>R16</f>
        <v>9.2999999999999972</v>
      </c>
      <c r="K16" s="1">
        <v>1</v>
      </c>
      <c r="M16" s="182" t="s">
        <v>163</v>
      </c>
      <c r="N16" s="182"/>
      <c r="O16" s="182"/>
      <c r="P16" s="29">
        <f>ROUND(36/0.795,1)</f>
        <v>45.3</v>
      </c>
      <c r="Q16" s="1" t="s">
        <v>86</v>
      </c>
      <c r="R16" s="29">
        <f>P16-I16</f>
        <v>9.2999999999999972</v>
      </c>
    </row>
    <row r="17" spans="5:18" x14ac:dyDescent="0.35">
      <c r="F17" s="1" t="s">
        <v>39</v>
      </c>
      <c r="G17" s="1">
        <f>2*36</f>
        <v>72</v>
      </c>
      <c r="H17" s="108" t="s">
        <v>22</v>
      </c>
      <c r="I17" s="1">
        <v>72</v>
      </c>
      <c r="J17" s="29">
        <f>J16*2</f>
        <v>18.599999999999994</v>
      </c>
      <c r="K17" s="1">
        <v>2</v>
      </c>
      <c r="M17" s="182" t="s">
        <v>163</v>
      </c>
      <c r="N17" s="182"/>
      <c r="O17" s="182"/>
      <c r="P17" s="182" t="s">
        <v>87</v>
      </c>
      <c r="Q17" s="182"/>
      <c r="R17" s="182"/>
    </row>
    <row r="18" spans="5:18" x14ac:dyDescent="0.35">
      <c r="E18" s="1" t="str">
        <f t="shared" si="0"/>
        <v>FT8 BFM 1x58 W58</v>
      </c>
      <c r="F18" s="1" t="s">
        <v>40</v>
      </c>
      <c r="G18" s="1">
        <v>58</v>
      </c>
      <c r="H18" s="108" t="s">
        <v>22</v>
      </c>
      <c r="I18" s="1">
        <v>58</v>
      </c>
      <c r="J18" s="29">
        <f>R18</f>
        <v>12.599999999999994</v>
      </c>
      <c r="K18" s="1">
        <v>1</v>
      </c>
      <c r="M18" s="182" t="s">
        <v>163</v>
      </c>
      <c r="N18" s="182"/>
      <c r="O18" s="182"/>
      <c r="P18" s="29">
        <f>ROUND(58/0.822,1)</f>
        <v>70.599999999999994</v>
      </c>
      <c r="Q18" s="1" t="s">
        <v>86</v>
      </c>
      <c r="R18" s="29">
        <f>P18-I18</f>
        <v>12.599999999999994</v>
      </c>
    </row>
    <row r="19" spans="5:18" x14ac:dyDescent="0.35">
      <c r="F19" s="1" t="s">
        <v>41</v>
      </c>
      <c r="G19" s="1">
        <f>2*58</f>
        <v>116</v>
      </c>
      <c r="H19" s="108" t="s">
        <v>22</v>
      </c>
      <c r="I19" s="1">
        <f>+G19</f>
        <v>116</v>
      </c>
      <c r="J19" s="29">
        <f>J18*2</f>
        <v>25.199999999999989</v>
      </c>
      <c r="K19" s="1">
        <v>2</v>
      </c>
      <c r="M19" s="182" t="s">
        <v>163</v>
      </c>
      <c r="N19" s="182"/>
      <c r="O19" s="182"/>
      <c r="P19" s="182" t="s">
        <v>88</v>
      </c>
      <c r="Q19" s="182"/>
      <c r="R19" s="182"/>
    </row>
    <row r="20" spans="5:18" x14ac:dyDescent="0.35">
      <c r="E20" s="1" t="str">
        <f t="shared" si="0"/>
        <v>FT8 BE 1x18 W18</v>
      </c>
      <c r="F20" s="1" t="s">
        <v>42</v>
      </c>
      <c r="G20" s="1">
        <v>18</v>
      </c>
      <c r="H20" s="109" t="s">
        <v>21</v>
      </c>
      <c r="I20" s="1">
        <v>18</v>
      </c>
      <c r="J20" s="29">
        <v>3</v>
      </c>
      <c r="K20" s="1">
        <v>1</v>
      </c>
      <c r="M20" s="182" t="s">
        <v>165</v>
      </c>
      <c r="N20" s="182"/>
      <c r="O20" s="182"/>
      <c r="P20" s="29"/>
      <c r="Q20" s="29"/>
    </row>
    <row r="21" spans="5:18" x14ac:dyDescent="0.35">
      <c r="F21" s="1" t="s">
        <v>43</v>
      </c>
      <c r="G21" s="1">
        <f>2*18</f>
        <v>36</v>
      </c>
      <c r="H21" s="109" t="s">
        <v>21</v>
      </c>
      <c r="I21" s="1">
        <f>+G21</f>
        <v>36</v>
      </c>
      <c r="J21" s="29">
        <v>6</v>
      </c>
      <c r="K21" s="1">
        <v>2</v>
      </c>
      <c r="M21" s="182" t="s">
        <v>165</v>
      </c>
      <c r="N21" s="182"/>
      <c r="O21" s="182"/>
      <c r="P21" s="29"/>
      <c r="Q21" s="29"/>
    </row>
    <row r="22" spans="5:18" x14ac:dyDescent="0.35">
      <c r="F22" s="1" t="s">
        <v>44</v>
      </c>
      <c r="G22" s="1">
        <f>4*18</f>
        <v>72</v>
      </c>
      <c r="H22" s="109" t="s">
        <v>21</v>
      </c>
      <c r="I22" s="1">
        <f t="shared" ref="I22" si="1">+G22</f>
        <v>72</v>
      </c>
      <c r="J22" s="29">
        <v>7</v>
      </c>
      <c r="K22" s="1">
        <v>4</v>
      </c>
      <c r="M22" s="182" t="s">
        <v>165</v>
      </c>
      <c r="N22" s="182"/>
      <c r="O22" s="182"/>
      <c r="P22" s="29"/>
      <c r="Q22" s="29"/>
    </row>
    <row r="23" spans="5:18" x14ac:dyDescent="0.35">
      <c r="E23" s="1" t="str">
        <f t="shared" si="0"/>
        <v>FT8 BE 1x36 W36</v>
      </c>
      <c r="F23" s="1" t="s">
        <v>45</v>
      </c>
      <c r="G23" s="1">
        <v>36</v>
      </c>
      <c r="H23" s="109" t="s">
        <v>21</v>
      </c>
      <c r="I23" s="1">
        <v>36</v>
      </c>
      <c r="J23" s="29">
        <v>4</v>
      </c>
      <c r="K23" s="1">
        <v>1</v>
      </c>
      <c r="M23" s="182" t="s">
        <v>165</v>
      </c>
      <c r="N23" s="182"/>
      <c r="O23" s="182"/>
      <c r="P23" s="29"/>
      <c r="Q23" s="29"/>
    </row>
    <row r="24" spans="5:18" x14ac:dyDescent="0.35">
      <c r="F24" s="1" t="s">
        <v>46</v>
      </c>
      <c r="G24" s="1">
        <f>2*36</f>
        <v>72</v>
      </c>
      <c r="H24" s="109" t="s">
        <v>21</v>
      </c>
      <c r="I24" s="1">
        <f>2*36</f>
        <v>72</v>
      </c>
      <c r="J24" s="29">
        <v>9</v>
      </c>
      <c r="K24" s="1">
        <v>2</v>
      </c>
      <c r="M24" s="182" t="s">
        <v>165</v>
      </c>
      <c r="N24" s="182"/>
      <c r="O24" s="182"/>
      <c r="P24" s="29"/>
      <c r="Q24" s="29"/>
    </row>
    <row r="25" spans="5:18" x14ac:dyDescent="0.35">
      <c r="E25" s="1" t="str">
        <f t="shared" si="0"/>
        <v>FT8 BE 1x58 W58</v>
      </c>
      <c r="F25" s="1" t="s">
        <v>47</v>
      </c>
      <c r="G25" s="1">
        <v>58</v>
      </c>
      <c r="H25" s="109" t="s">
        <v>21</v>
      </c>
      <c r="I25" s="1">
        <v>58</v>
      </c>
      <c r="J25" s="29">
        <v>5</v>
      </c>
      <c r="K25" s="1">
        <v>1</v>
      </c>
      <c r="M25" s="182" t="s">
        <v>165</v>
      </c>
      <c r="N25" s="182"/>
      <c r="O25" s="182"/>
      <c r="P25" s="29"/>
      <c r="Q25" s="29"/>
    </row>
    <row r="26" spans="5:18" x14ac:dyDescent="0.35">
      <c r="F26" s="1" t="s">
        <v>48</v>
      </c>
      <c r="G26" s="1">
        <f>2*58</f>
        <v>116</v>
      </c>
      <c r="H26" s="109" t="s">
        <v>21</v>
      </c>
      <c r="I26" s="1">
        <f>2*58</f>
        <v>116</v>
      </c>
      <c r="J26" s="29">
        <v>13</v>
      </c>
      <c r="K26" s="1">
        <v>2</v>
      </c>
      <c r="M26" s="182" t="s">
        <v>165</v>
      </c>
      <c r="N26" s="182"/>
      <c r="O26" s="182"/>
      <c r="P26" s="29"/>
      <c r="Q26" s="29"/>
    </row>
    <row r="27" spans="5:18" x14ac:dyDescent="0.35">
      <c r="E27" s="1" t="str">
        <f t="shared" si="0"/>
        <v>FT5 1x14 W14</v>
      </c>
      <c r="F27" s="1" t="s">
        <v>83</v>
      </c>
      <c r="G27" s="1">
        <v>14</v>
      </c>
      <c r="H27" s="109" t="s">
        <v>21</v>
      </c>
      <c r="I27" s="1">
        <v>14</v>
      </c>
      <c r="J27" s="29">
        <v>3.5</v>
      </c>
      <c r="K27" s="1">
        <v>1</v>
      </c>
      <c r="M27" s="182" t="s">
        <v>166</v>
      </c>
      <c r="N27" s="182"/>
      <c r="O27" s="182"/>
    </row>
    <row r="28" spans="5:18" x14ac:dyDescent="0.35">
      <c r="F28" s="1" t="s">
        <v>147</v>
      </c>
      <c r="G28" s="1">
        <f>2*14</f>
        <v>28</v>
      </c>
      <c r="H28" s="109" t="s">
        <v>21</v>
      </c>
      <c r="I28" s="1">
        <f>2*14</f>
        <v>28</v>
      </c>
      <c r="J28" s="29">
        <v>7</v>
      </c>
      <c r="K28" s="1">
        <v>2</v>
      </c>
      <c r="M28" s="182" t="s">
        <v>166</v>
      </c>
      <c r="N28" s="182"/>
      <c r="O28" s="182"/>
    </row>
    <row r="29" spans="5:18" x14ac:dyDescent="0.35">
      <c r="E29" s="1" t="str">
        <f t="shared" si="0"/>
        <v>FT5 1x21 W21</v>
      </c>
      <c r="F29" s="1" t="s">
        <v>49</v>
      </c>
      <c r="G29" s="1">
        <v>21</v>
      </c>
      <c r="H29" s="109" t="s">
        <v>21</v>
      </c>
      <c r="I29" s="1">
        <v>21</v>
      </c>
      <c r="J29" s="29">
        <v>3</v>
      </c>
      <c r="K29" s="1">
        <v>1</v>
      </c>
      <c r="M29" s="182" t="s">
        <v>166</v>
      </c>
      <c r="N29" s="182"/>
      <c r="O29" s="182"/>
    </row>
    <row r="30" spans="5:18" x14ac:dyDescent="0.35">
      <c r="F30" s="1" t="s">
        <v>148</v>
      </c>
      <c r="G30" s="1">
        <f>21*2</f>
        <v>42</v>
      </c>
      <c r="H30" s="109" t="s">
        <v>21</v>
      </c>
      <c r="I30" s="1">
        <f>21*2</f>
        <v>42</v>
      </c>
      <c r="J30" s="29">
        <v>7</v>
      </c>
      <c r="K30" s="1">
        <v>2</v>
      </c>
      <c r="M30" s="182" t="s">
        <v>166</v>
      </c>
      <c r="N30" s="182"/>
      <c r="O30" s="182"/>
    </row>
    <row r="31" spans="5:18" x14ac:dyDescent="0.35">
      <c r="E31" s="1" t="str">
        <f t="shared" si="0"/>
        <v>FT5 1x24 W24</v>
      </c>
      <c r="F31" s="1" t="s">
        <v>50</v>
      </c>
      <c r="G31" s="1">
        <v>24</v>
      </c>
      <c r="H31" s="109" t="s">
        <v>21</v>
      </c>
      <c r="I31" s="1">
        <v>24</v>
      </c>
      <c r="J31" s="107">
        <v>2.5</v>
      </c>
      <c r="K31" s="1">
        <v>1</v>
      </c>
      <c r="M31" s="182" t="s">
        <v>166</v>
      </c>
      <c r="N31" s="182"/>
      <c r="O31" s="182"/>
    </row>
    <row r="32" spans="5:18" x14ac:dyDescent="0.35">
      <c r="F32" s="1" t="s">
        <v>149</v>
      </c>
      <c r="G32" s="1">
        <f>24*2</f>
        <v>48</v>
      </c>
      <c r="H32" s="109" t="s">
        <v>21</v>
      </c>
      <c r="I32" s="1">
        <f>24*2</f>
        <v>48</v>
      </c>
      <c r="J32" s="107">
        <v>4</v>
      </c>
      <c r="K32" s="1">
        <v>2</v>
      </c>
      <c r="M32" s="182" t="s">
        <v>166</v>
      </c>
      <c r="N32" s="182"/>
      <c r="O32" s="182"/>
    </row>
    <row r="33" spans="5:15" x14ac:dyDescent="0.35">
      <c r="E33" s="1" t="str">
        <f t="shared" si="0"/>
        <v>FT5 1x28 W28</v>
      </c>
      <c r="F33" s="1" t="s">
        <v>51</v>
      </c>
      <c r="G33" s="1">
        <v>28</v>
      </c>
      <c r="H33" s="109" t="s">
        <v>21</v>
      </c>
      <c r="I33" s="1">
        <v>28</v>
      </c>
      <c r="J33" s="29">
        <v>4</v>
      </c>
      <c r="K33" s="1">
        <v>1</v>
      </c>
      <c r="M33" s="182" t="s">
        <v>166</v>
      </c>
      <c r="N33" s="182"/>
      <c r="O33" s="182"/>
    </row>
    <row r="34" spans="5:15" x14ac:dyDescent="0.35">
      <c r="F34" s="1" t="s">
        <v>150</v>
      </c>
      <c r="G34" s="1">
        <f>2*28</f>
        <v>56</v>
      </c>
      <c r="H34" s="109" t="s">
        <v>21</v>
      </c>
      <c r="I34" s="1">
        <f>2*28</f>
        <v>56</v>
      </c>
      <c r="J34" s="29">
        <v>8</v>
      </c>
      <c r="K34" s="1">
        <v>2</v>
      </c>
      <c r="M34" s="182" t="s">
        <v>166</v>
      </c>
      <c r="N34" s="182"/>
      <c r="O34" s="182"/>
    </row>
    <row r="35" spans="5:15" x14ac:dyDescent="0.35">
      <c r="E35" s="1" t="str">
        <f t="shared" si="0"/>
        <v>FT5 1x35 W35</v>
      </c>
      <c r="F35" s="1" t="s">
        <v>52</v>
      </c>
      <c r="G35" s="1">
        <v>35</v>
      </c>
      <c r="H35" s="109" t="s">
        <v>21</v>
      </c>
      <c r="I35" s="1">
        <v>35</v>
      </c>
      <c r="J35" s="29">
        <v>4</v>
      </c>
      <c r="K35" s="1">
        <v>1</v>
      </c>
      <c r="M35" s="182" t="s">
        <v>166</v>
      </c>
      <c r="N35" s="182"/>
      <c r="O35" s="182"/>
    </row>
    <row r="36" spans="5:15" x14ac:dyDescent="0.35">
      <c r="F36" s="1" t="s">
        <v>151</v>
      </c>
      <c r="G36" s="1">
        <f>35*2</f>
        <v>70</v>
      </c>
      <c r="H36" s="109" t="s">
        <v>21</v>
      </c>
      <c r="I36" s="1">
        <f>2*35</f>
        <v>70</v>
      </c>
      <c r="J36" s="29">
        <v>6</v>
      </c>
      <c r="K36" s="1">
        <v>2</v>
      </c>
      <c r="M36" s="182" t="s">
        <v>166</v>
      </c>
      <c r="N36" s="182"/>
      <c r="O36" s="182"/>
    </row>
    <row r="37" spans="5:15" x14ac:dyDescent="0.35">
      <c r="E37" s="1" t="str">
        <f t="shared" si="0"/>
        <v>FT5 1x39 W39</v>
      </c>
      <c r="F37" s="1" t="s">
        <v>53</v>
      </c>
      <c r="G37" s="1">
        <v>39</v>
      </c>
      <c r="H37" s="109" t="s">
        <v>21</v>
      </c>
      <c r="I37" s="1">
        <v>39</v>
      </c>
      <c r="J37" s="29">
        <v>4</v>
      </c>
      <c r="K37" s="1">
        <v>1</v>
      </c>
      <c r="M37" s="182" t="s">
        <v>166</v>
      </c>
      <c r="N37" s="182"/>
      <c r="O37" s="182"/>
    </row>
    <row r="38" spans="5:15" x14ac:dyDescent="0.35">
      <c r="F38" s="1" t="s">
        <v>152</v>
      </c>
      <c r="G38" s="1">
        <f>2*39</f>
        <v>78</v>
      </c>
      <c r="H38" s="109" t="s">
        <v>21</v>
      </c>
      <c r="I38" s="1">
        <f>2*39</f>
        <v>78</v>
      </c>
      <c r="J38" s="29">
        <v>8</v>
      </c>
      <c r="K38" s="1">
        <v>2</v>
      </c>
      <c r="M38" s="182" t="s">
        <v>166</v>
      </c>
      <c r="N38" s="182"/>
      <c r="O38" s="182"/>
    </row>
    <row r="39" spans="5:15" x14ac:dyDescent="0.35">
      <c r="E39" s="1" t="str">
        <f t="shared" si="0"/>
        <v>FT5 1x49 W49</v>
      </c>
      <c r="F39" s="1" t="s">
        <v>54</v>
      </c>
      <c r="G39" s="1">
        <v>49</v>
      </c>
      <c r="H39" s="109" t="s">
        <v>21</v>
      </c>
      <c r="I39" s="1">
        <v>49</v>
      </c>
      <c r="J39" s="29">
        <v>6.5</v>
      </c>
      <c r="K39" s="1">
        <v>1</v>
      </c>
      <c r="M39" s="182" t="s">
        <v>166</v>
      </c>
      <c r="N39" s="182"/>
      <c r="O39" s="182"/>
    </row>
    <row r="40" spans="5:15" x14ac:dyDescent="0.35">
      <c r="F40" s="1" t="s">
        <v>153</v>
      </c>
      <c r="G40" s="1">
        <f>49*2</f>
        <v>98</v>
      </c>
      <c r="H40" s="109" t="s">
        <v>21</v>
      </c>
      <c r="I40" s="1">
        <f>49*2</f>
        <v>98</v>
      </c>
      <c r="J40" s="29">
        <v>12.6</v>
      </c>
      <c r="K40" s="1">
        <v>2</v>
      </c>
      <c r="M40" s="182" t="s">
        <v>166</v>
      </c>
      <c r="N40" s="182"/>
      <c r="O40" s="182"/>
    </row>
    <row r="41" spans="5:15" x14ac:dyDescent="0.35">
      <c r="E41" s="1" t="str">
        <f t="shared" si="0"/>
        <v>FT5 1x54 W54</v>
      </c>
      <c r="F41" s="1" t="s">
        <v>55</v>
      </c>
      <c r="G41" s="1">
        <v>54</v>
      </c>
      <c r="H41" s="109" t="s">
        <v>21</v>
      </c>
      <c r="I41" s="1">
        <v>54</v>
      </c>
      <c r="J41" s="29">
        <v>6</v>
      </c>
      <c r="K41" s="1">
        <v>1</v>
      </c>
      <c r="M41" s="182" t="s">
        <v>166</v>
      </c>
      <c r="N41" s="182"/>
      <c r="O41" s="182"/>
    </row>
    <row r="42" spans="5:15" x14ac:dyDescent="0.35">
      <c r="F42" s="1" t="s">
        <v>154</v>
      </c>
      <c r="G42" s="1">
        <f>2*54</f>
        <v>108</v>
      </c>
      <c r="H42" s="109" t="s">
        <v>21</v>
      </c>
      <c r="I42" s="1">
        <f>2*54</f>
        <v>108</v>
      </c>
      <c r="J42" s="29">
        <v>12</v>
      </c>
      <c r="K42" s="1">
        <v>2</v>
      </c>
      <c r="M42" s="182" t="s">
        <v>166</v>
      </c>
      <c r="N42" s="182"/>
      <c r="O42" s="182"/>
    </row>
    <row r="43" spans="5:15" x14ac:dyDescent="0.35">
      <c r="E43" s="1" t="str">
        <f t="shared" si="0"/>
        <v>VM AP 50 W50</v>
      </c>
      <c r="F43" s="1" t="s">
        <v>56</v>
      </c>
      <c r="G43" s="1">
        <v>50</v>
      </c>
      <c r="H43" s="108" t="s">
        <v>22</v>
      </c>
      <c r="I43" s="1">
        <v>50</v>
      </c>
      <c r="J43" s="1">
        <v>6.5</v>
      </c>
      <c r="K43" s="1">
        <v>1</v>
      </c>
      <c r="M43" s="182" t="s">
        <v>167</v>
      </c>
      <c r="N43" s="182"/>
      <c r="O43" s="182"/>
    </row>
    <row r="44" spans="5:15" x14ac:dyDescent="0.35">
      <c r="E44" s="1" t="str">
        <f t="shared" si="0"/>
        <v>VM AP 80 W80</v>
      </c>
      <c r="F44" s="1" t="s">
        <v>57</v>
      </c>
      <c r="G44" s="1">
        <v>80</v>
      </c>
      <c r="H44" s="108" t="s">
        <v>22</v>
      </c>
      <c r="I44" s="1">
        <v>80</v>
      </c>
      <c r="J44" s="1">
        <v>10</v>
      </c>
      <c r="K44" s="1">
        <v>1</v>
      </c>
      <c r="M44" s="182" t="s">
        <v>167</v>
      </c>
      <c r="N44" s="182"/>
      <c r="O44" s="182"/>
    </row>
    <row r="45" spans="5:15" x14ac:dyDescent="0.35">
      <c r="E45" s="1" t="str">
        <f t="shared" si="0"/>
        <v>VM AP 125 W125</v>
      </c>
      <c r="F45" s="1" t="s">
        <v>58</v>
      </c>
      <c r="G45" s="1">
        <v>125</v>
      </c>
      <c r="H45" s="108" t="s">
        <v>22</v>
      </c>
      <c r="I45" s="1">
        <v>125</v>
      </c>
      <c r="J45" s="1">
        <v>11.5</v>
      </c>
      <c r="K45" s="1">
        <v>1</v>
      </c>
      <c r="M45" s="182" t="s">
        <v>167</v>
      </c>
      <c r="N45" s="182"/>
      <c r="O45" s="182"/>
    </row>
    <row r="46" spans="5:15" x14ac:dyDescent="0.35">
      <c r="E46" s="1" t="str">
        <f t="shared" si="0"/>
        <v>VM AP 250 W250</v>
      </c>
      <c r="F46" s="1" t="s">
        <v>59</v>
      </c>
      <c r="G46" s="1">
        <v>250</v>
      </c>
      <c r="H46" s="108" t="s">
        <v>22</v>
      </c>
      <c r="I46" s="1">
        <v>250</v>
      </c>
      <c r="J46" s="1">
        <v>19</v>
      </c>
      <c r="K46" s="1">
        <v>1</v>
      </c>
      <c r="M46" s="182" t="s">
        <v>167</v>
      </c>
      <c r="N46" s="182"/>
      <c r="O46" s="182"/>
    </row>
    <row r="47" spans="5:15" x14ac:dyDescent="0.35">
      <c r="E47" s="1" t="str">
        <f t="shared" si="0"/>
        <v>VM AP 400 W400</v>
      </c>
      <c r="F47" s="1" t="s">
        <v>60</v>
      </c>
      <c r="G47" s="1">
        <v>400</v>
      </c>
      <c r="H47" s="108" t="s">
        <v>22</v>
      </c>
      <c r="I47" s="1">
        <v>400</v>
      </c>
      <c r="J47" s="1">
        <v>22</v>
      </c>
      <c r="K47" s="1">
        <v>1</v>
      </c>
      <c r="M47" s="182" t="s">
        <v>167</v>
      </c>
      <c r="N47" s="182"/>
      <c r="O47" s="182"/>
    </row>
    <row r="48" spans="5:15" x14ac:dyDescent="0.35">
      <c r="E48" s="1" t="str">
        <f t="shared" si="0"/>
        <v>VM AP 700 W700</v>
      </c>
      <c r="F48" s="1" t="s">
        <v>61</v>
      </c>
      <c r="G48" s="1">
        <v>700</v>
      </c>
      <c r="H48" s="108" t="s">
        <v>22</v>
      </c>
      <c r="I48" s="1">
        <v>700</v>
      </c>
      <c r="J48" s="1">
        <v>34</v>
      </c>
      <c r="K48" s="1">
        <v>1</v>
      </c>
      <c r="M48" s="182" t="s">
        <v>167</v>
      </c>
      <c r="N48" s="182"/>
      <c r="O48" s="182"/>
    </row>
    <row r="49" spans="5:15" x14ac:dyDescent="0.35">
      <c r="E49" s="1" t="str">
        <f t="shared" si="0"/>
        <v>VM AP 1000 W1000</v>
      </c>
      <c r="F49" s="1" t="s">
        <v>62</v>
      </c>
      <c r="G49" s="1">
        <v>1000</v>
      </c>
      <c r="H49" s="108" t="s">
        <v>22</v>
      </c>
      <c r="I49" s="1">
        <v>1000</v>
      </c>
      <c r="J49" s="1">
        <v>38</v>
      </c>
      <c r="K49" s="1">
        <v>1</v>
      </c>
      <c r="M49" s="182" t="s">
        <v>167</v>
      </c>
      <c r="N49" s="182"/>
      <c r="O49" s="182"/>
    </row>
    <row r="50" spans="5:15" x14ac:dyDescent="0.35">
      <c r="E50" s="1" t="str">
        <f t="shared" si="0"/>
        <v>VS BP 35 W35</v>
      </c>
      <c r="F50" s="1" t="s">
        <v>63</v>
      </c>
      <c r="G50" s="1">
        <v>35</v>
      </c>
      <c r="H50" s="108" t="s">
        <v>22</v>
      </c>
      <c r="I50" s="1">
        <v>35</v>
      </c>
      <c r="J50" s="1">
        <v>12</v>
      </c>
      <c r="K50" s="1">
        <v>1</v>
      </c>
      <c r="M50" s="182" t="s">
        <v>167</v>
      </c>
      <c r="N50" s="182"/>
      <c r="O50" s="182"/>
    </row>
    <row r="51" spans="5:15" x14ac:dyDescent="0.35">
      <c r="E51" s="1" t="str">
        <f t="shared" si="0"/>
        <v>VS BP 55 W55</v>
      </c>
      <c r="F51" s="1" t="s">
        <v>64</v>
      </c>
      <c r="G51" s="1">
        <v>55</v>
      </c>
      <c r="H51" s="108" t="s">
        <v>22</v>
      </c>
      <c r="I51" s="1">
        <v>55</v>
      </c>
      <c r="J51" s="1">
        <v>10</v>
      </c>
      <c r="K51" s="1">
        <v>1</v>
      </c>
      <c r="M51" s="182" t="s">
        <v>167</v>
      </c>
      <c r="N51" s="182"/>
      <c r="O51" s="182"/>
    </row>
    <row r="52" spans="5:15" x14ac:dyDescent="0.35">
      <c r="E52" s="1" t="str">
        <f t="shared" si="0"/>
        <v>VS BP 90 W90</v>
      </c>
      <c r="F52" s="1" t="s">
        <v>65</v>
      </c>
      <c r="G52" s="1">
        <v>90</v>
      </c>
      <c r="H52" s="108" t="s">
        <v>22</v>
      </c>
      <c r="I52" s="1">
        <v>90</v>
      </c>
      <c r="J52" s="1">
        <v>13</v>
      </c>
      <c r="K52" s="1">
        <v>1</v>
      </c>
      <c r="M52" s="182" t="s">
        <v>167</v>
      </c>
      <c r="N52" s="182"/>
      <c r="O52" s="182"/>
    </row>
    <row r="53" spans="5:15" x14ac:dyDescent="0.35">
      <c r="E53" s="1" t="str">
        <f t="shared" si="0"/>
        <v>VS BP 135 W135</v>
      </c>
      <c r="F53" s="1" t="s">
        <v>66</v>
      </c>
      <c r="G53" s="1">
        <v>135</v>
      </c>
      <c r="H53" s="108" t="s">
        <v>22</v>
      </c>
      <c r="I53" s="1">
        <v>135</v>
      </c>
      <c r="J53" s="1">
        <v>24</v>
      </c>
      <c r="K53" s="1">
        <v>1</v>
      </c>
      <c r="M53" s="182" t="s">
        <v>167</v>
      </c>
      <c r="N53" s="182"/>
      <c r="O53" s="182"/>
    </row>
    <row r="54" spans="5:15" x14ac:dyDescent="0.35">
      <c r="E54" s="1" t="str">
        <f t="shared" si="0"/>
        <v>VS BP 180 W180</v>
      </c>
      <c r="F54" s="1" t="s">
        <v>67</v>
      </c>
      <c r="G54" s="1">
        <v>180</v>
      </c>
      <c r="H54" s="108" t="s">
        <v>22</v>
      </c>
      <c r="I54" s="1">
        <v>180</v>
      </c>
      <c r="J54" s="1">
        <v>36</v>
      </c>
      <c r="K54" s="1">
        <v>1</v>
      </c>
      <c r="M54" s="182" t="s">
        <v>167</v>
      </c>
      <c r="N54" s="182"/>
      <c r="O54" s="182"/>
    </row>
    <row r="55" spans="5:15" x14ac:dyDescent="0.35">
      <c r="E55" s="1" t="str">
        <f t="shared" si="0"/>
        <v>VS AP 50 W50</v>
      </c>
      <c r="F55" s="1" t="s">
        <v>68</v>
      </c>
      <c r="G55" s="1">
        <v>50</v>
      </c>
      <c r="H55" s="108" t="s">
        <v>22</v>
      </c>
      <c r="I55" s="1">
        <v>50</v>
      </c>
      <c r="J55" s="1">
        <v>9.5</v>
      </c>
      <c r="K55" s="1">
        <v>1</v>
      </c>
      <c r="M55" s="182" t="s">
        <v>167</v>
      </c>
      <c r="N55" s="182"/>
      <c r="O55" s="182"/>
    </row>
    <row r="56" spans="5:15" x14ac:dyDescent="0.35">
      <c r="E56" s="1" t="str">
        <f t="shared" si="0"/>
        <v>VS AP 70 W70</v>
      </c>
      <c r="F56" s="1" t="s">
        <v>69</v>
      </c>
      <c r="G56" s="1">
        <v>70</v>
      </c>
      <c r="H56" s="108" t="s">
        <v>22</v>
      </c>
      <c r="I56" s="1">
        <v>70</v>
      </c>
      <c r="J56" s="1">
        <v>10</v>
      </c>
      <c r="K56" s="1">
        <v>1</v>
      </c>
      <c r="M56" s="182" t="s">
        <v>167</v>
      </c>
      <c r="N56" s="182"/>
      <c r="O56" s="182"/>
    </row>
    <row r="57" spans="5:15" x14ac:dyDescent="0.35">
      <c r="E57" s="1" t="str">
        <f t="shared" si="0"/>
        <v>VS AP 100 W100</v>
      </c>
      <c r="F57" s="1" t="s">
        <v>70</v>
      </c>
      <c r="G57" s="1">
        <v>100</v>
      </c>
      <c r="H57" s="108" t="s">
        <v>22</v>
      </c>
      <c r="I57" s="1">
        <v>100</v>
      </c>
      <c r="J57" s="1">
        <v>10</v>
      </c>
      <c r="K57" s="1">
        <v>1</v>
      </c>
      <c r="M57" s="182" t="s">
        <v>167</v>
      </c>
      <c r="N57" s="182"/>
      <c r="O57" s="182"/>
    </row>
    <row r="58" spans="5:15" x14ac:dyDescent="0.35">
      <c r="E58" s="1" t="str">
        <f t="shared" si="0"/>
        <v>VS AP 150 W150</v>
      </c>
      <c r="F58" s="1" t="s">
        <v>71</v>
      </c>
      <c r="G58" s="1">
        <v>150</v>
      </c>
      <c r="H58" s="108" t="s">
        <v>22</v>
      </c>
      <c r="I58" s="1">
        <v>150</v>
      </c>
      <c r="J58" s="1">
        <v>18</v>
      </c>
      <c r="K58" s="1">
        <v>1</v>
      </c>
      <c r="M58" s="182" t="s">
        <v>167</v>
      </c>
      <c r="N58" s="182"/>
      <c r="O58" s="182"/>
    </row>
    <row r="59" spans="5:15" x14ac:dyDescent="0.35">
      <c r="E59" s="1" t="str">
        <f t="shared" si="0"/>
        <v>VS AP 250 W250</v>
      </c>
      <c r="F59" s="1" t="s">
        <v>72</v>
      </c>
      <c r="G59" s="1">
        <v>250</v>
      </c>
      <c r="H59" s="108" t="s">
        <v>22</v>
      </c>
      <c r="I59" s="1">
        <v>250</v>
      </c>
      <c r="J59" s="1">
        <v>24</v>
      </c>
      <c r="K59" s="1">
        <v>1</v>
      </c>
      <c r="M59" s="182" t="s">
        <v>167</v>
      </c>
      <c r="N59" s="182"/>
      <c r="O59" s="182"/>
    </row>
    <row r="60" spans="5:15" x14ac:dyDescent="0.35">
      <c r="E60" s="1" t="str">
        <f t="shared" si="0"/>
        <v>VS AP 400 W400</v>
      </c>
      <c r="F60" s="1" t="s">
        <v>73</v>
      </c>
      <c r="G60" s="1">
        <v>400</v>
      </c>
      <c r="H60" s="108" t="s">
        <v>22</v>
      </c>
      <c r="I60" s="1">
        <v>400</v>
      </c>
      <c r="J60" s="1">
        <v>31</v>
      </c>
      <c r="K60" s="1">
        <v>1</v>
      </c>
      <c r="M60" s="182" t="s">
        <v>167</v>
      </c>
      <c r="N60" s="182"/>
      <c r="O60" s="182"/>
    </row>
    <row r="61" spans="5:15" x14ac:dyDescent="0.35">
      <c r="E61" s="1" t="str">
        <f t="shared" si="0"/>
        <v>VS AP 1000 W1000</v>
      </c>
      <c r="F61" s="1" t="s">
        <v>74</v>
      </c>
      <c r="G61" s="1">
        <v>1000</v>
      </c>
      <c r="H61" s="108" t="s">
        <v>22</v>
      </c>
      <c r="I61" s="1">
        <v>1000</v>
      </c>
      <c r="J61" s="1">
        <v>55</v>
      </c>
      <c r="K61" s="1">
        <v>1</v>
      </c>
      <c r="M61" s="182" t="s">
        <v>167</v>
      </c>
      <c r="N61" s="182"/>
      <c r="O61" s="182"/>
    </row>
    <row r="62" spans="5:15" x14ac:dyDescent="0.35">
      <c r="E62" s="1" t="str">
        <f t="shared" si="0"/>
        <v>IM 70 W70</v>
      </c>
      <c r="F62" s="1" t="s">
        <v>75</v>
      </c>
      <c r="G62" s="1">
        <v>70</v>
      </c>
      <c r="H62" s="108" t="s">
        <v>22</v>
      </c>
      <c r="I62" s="1">
        <v>70</v>
      </c>
      <c r="J62" s="1">
        <v>13</v>
      </c>
      <c r="K62" s="1">
        <v>1</v>
      </c>
      <c r="M62" s="182" t="s">
        <v>167</v>
      </c>
      <c r="N62" s="182"/>
      <c r="O62" s="182"/>
    </row>
    <row r="63" spans="5:15" x14ac:dyDescent="0.35">
      <c r="E63" s="1" t="str">
        <f t="shared" si="0"/>
        <v>IM 150W150</v>
      </c>
      <c r="F63" s="1" t="s">
        <v>76</v>
      </c>
      <c r="G63" s="1">
        <v>150</v>
      </c>
      <c r="H63" s="108" t="s">
        <v>22</v>
      </c>
      <c r="I63" s="1">
        <v>150</v>
      </c>
      <c r="J63" s="1">
        <v>17</v>
      </c>
      <c r="K63" s="1">
        <v>1</v>
      </c>
      <c r="M63" s="182" t="s">
        <v>167</v>
      </c>
      <c r="N63" s="182"/>
      <c r="O63" s="182"/>
    </row>
    <row r="64" spans="5:15" x14ac:dyDescent="0.35">
      <c r="E64" s="1" t="str">
        <f t="shared" si="0"/>
        <v>IM 250 W250</v>
      </c>
      <c r="F64" s="1" t="s">
        <v>77</v>
      </c>
      <c r="G64" s="1">
        <v>250</v>
      </c>
      <c r="H64" s="108" t="s">
        <v>22</v>
      </c>
      <c r="I64" s="1">
        <v>250</v>
      </c>
      <c r="J64" s="1">
        <v>19</v>
      </c>
      <c r="K64" s="1">
        <v>1</v>
      </c>
      <c r="M64" s="182" t="s">
        <v>167</v>
      </c>
      <c r="N64" s="182"/>
      <c r="O64" s="182"/>
    </row>
    <row r="65" spans="5:18" x14ac:dyDescent="0.35">
      <c r="E65" s="1" t="str">
        <f t="shared" si="0"/>
        <v>IM 400 W400</v>
      </c>
      <c r="F65" s="1" t="s">
        <v>78</v>
      </c>
      <c r="G65" s="1">
        <v>400</v>
      </c>
      <c r="H65" s="108" t="s">
        <v>22</v>
      </c>
      <c r="I65" s="1">
        <v>400</v>
      </c>
      <c r="J65" s="1">
        <v>25</v>
      </c>
      <c r="K65" s="1">
        <v>1</v>
      </c>
      <c r="M65" s="182" t="s">
        <v>167</v>
      </c>
      <c r="N65" s="182"/>
      <c r="O65" s="182"/>
    </row>
    <row r="66" spans="5:18" x14ac:dyDescent="0.35">
      <c r="E66" s="1" t="str">
        <f t="shared" si="0"/>
        <v>IM 1000 W1000</v>
      </c>
      <c r="F66" s="1" t="s">
        <v>79</v>
      </c>
      <c r="G66" s="1">
        <v>1000</v>
      </c>
      <c r="H66" s="108" t="s">
        <v>22</v>
      </c>
      <c r="I66" s="1">
        <v>1000</v>
      </c>
      <c r="J66" s="1">
        <v>46</v>
      </c>
      <c r="K66" s="1">
        <v>1</v>
      </c>
      <c r="M66" s="182" t="s">
        <v>167</v>
      </c>
      <c r="N66" s="182"/>
      <c r="O66" s="182"/>
    </row>
    <row r="67" spans="5:18" x14ac:dyDescent="0.35">
      <c r="E67" s="1" t="str">
        <f t="shared" si="0"/>
        <v>IM 2000 W2000</v>
      </c>
      <c r="F67" s="1" t="s">
        <v>80</v>
      </c>
      <c r="G67" s="1">
        <v>2000</v>
      </c>
      <c r="H67" s="108" t="s">
        <v>22</v>
      </c>
      <c r="I67" s="1">
        <v>2000</v>
      </c>
      <c r="J67" s="1">
        <v>92</v>
      </c>
      <c r="K67" s="1">
        <v>1</v>
      </c>
      <c r="M67" s="182" t="s">
        <v>167</v>
      </c>
      <c r="N67" s="182"/>
      <c r="O67" s="182"/>
      <c r="P67" s="1" t="s">
        <v>108</v>
      </c>
      <c r="Q67" s="1" t="s">
        <v>85</v>
      </c>
      <c r="R67" s="1" t="s">
        <v>107</v>
      </c>
    </row>
    <row r="68" spans="5:18" x14ac:dyDescent="0.35">
      <c r="E68" s="1" t="s">
        <v>91</v>
      </c>
      <c r="F68" s="1" t="s">
        <v>110</v>
      </c>
      <c r="G68" s="1">
        <v>18</v>
      </c>
      <c r="H68" s="108" t="s">
        <v>22</v>
      </c>
      <c r="I68" s="1">
        <f t="shared" ref="I68:I74" si="2">G68</f>
        <v>18</v>
      </c>
      <c r="J68" s="29">
        <f>R68</f>
        <v>9.3999999999999986</v>
      </c>
      <c r="K68" s="1">
        <v>1</v>
      </c>
      <c r="M68" s="182" t="s">
        <v>163</v>
      </c>
      <c r="N68" s="182"/>
      <c r="O68" s="182"/>
      <c r="P68" s="29">
        <f>ROUND(18/0.658,1)</f>
        <v>27.4</v>
      </c>
      <c r="Q68" s="1" t="s">
        <v>86</v>
      </c>
      <c r="R68" s="29">
        <f>P68-I68</f>
        <v>9.3999999999999986</v>
      </c>
    </row>
    <row r="69" spans="5:18" x14ac:dyDescent="0.35">
      <c r="F69" s="1" t="s">
        <v>111</v>
      </c>
      <c r="G69" s="1">
        <f>2*18</f>
        <v>36</v>
      </c>
      <c r="H69" s="108" t="s">
        <v>22</v>
      </c>
      <c r="I69" s="1">
        <f t="shared" si="2"/>
        <v>36</v>
      </c>
      <c r="J69" s="29">
        <f>J72</f>
        <v>9.2999999999999972</v>
      </c>
      <c r="K69" s="1">
        <v>2</v>
      </c>
      <c r="M69" s="182" t="s">
        <v>163</v>
      </c>
      <c r="N69" s="182"/>
      <c r="O69" s="182"/>
      <c r="P69" s="183" t="s">
        <v>162</v>
      </c>
      <c r="Q69" s="183"/>
      <c r="R69" s="183"/>
    </row>
    <row r="70" spans="5:18" x14ac:dyDescent="0.35">
      <c r="E70" s="1" t="s">
        <v>90</v>
      </c>
      <c r="F70" s="1" t="s">
        <v>112</v>
      </c>
      <c r="G70" s="1">
        <v>26</v>
      </c>
      <c r="H70" s="108" t="s">
        <v>22</v>
      </c>
      <c r="I70" s="1">
        <f t="shared" si="2"/>
        <v>26</v>
      </c>
      <c r="J70" s="29">
        <f>R70</f>
        <v>9.7999999999999972</v>
      </c>
      <c r="K70" s="1">
        <v>1</v>
      </c>
      <c r="M70" s="182" t="s">
        <v>163</v>
      </c>
      <c r="N70" s="182"/>
      <c r="O70" s="182"/>
      <c r="P70" s="1">
        <f>ROUND(26/0.726,1)</f>
        <v>35.799999999999997</v>
      </c>
      <c r="Q70" s="1" t="s">
        <v>86</v>
      </c>
      <c r="R70" s="29">
        <f>P70-I70</f>
        <v>9.7999999999999972</v>
      </c>
    </row>
    <row r="71" spans="5:18" x14ac:dyDescent="0.35">
      <c r="F71" s="1" t="s">
        <v>113</v>
      </c>
      <c r="G71" s="1">
        <f>G70*2</f>
        <v>52</v>
      </c>
      <c r="H71" s="108" t="s">
        <v>22</v>
      </c>
      <c r="I71" s="1">
        <f t="shared" si="2"/>
        <v>52</v>
      </c>
      <c r="J71" s="29">
        <f>J70*2</f>
        <v>19.599999999999994</v>
      </c>
      <c r="K71" s="1">
        <v>2</v>
      </c>
      <c r="M71" s="182" t="s">
        <v>163</v>
      </c>
      <c r="N71" s="182"/>
      <c r="O71" s="182"/>
      <c r="P71" s="182" t="s">
        <v>104</v>
      </c>
      <c r="Q71" s="182"/>
      <c r="R71" s="182"/>
    </row>
    <row r="72" spans="5:18" x14ac:dyDescent="0.35">
      <c r="E72" s="1" t="s">
        <v>92</v>
      </c>
      <c r="F72" s="1" t="s">
        <v>93</v>
      </c>
      <c r="G72" s="1">
        <v>36</v>
      </c>
      <c r="H72" s="108" t="s">
        <v>22</v>
      </c>
      <c r="I72" s="1">
        <f t="shared" si="2"/>
        <v>36</v>
      </c>
      <c r="J72" s="29">
        <f>R72</f>
        <v>9.2999999999999972</v>
      </c>
      <c r="K72" s="1">
        <v>1</v>
      </c>
      <c r="M72" s="182" t="s">
        <v>163</v>
      </c>
      <c r="N72" s="182"/>
      <c r="O72" s="182"/>
      <c r="P72" s="1">
        <f>ROUND(36/0.795,1)</f>
        <v>45.3</v>
      </c>
      <c r="Q72" s="1" t="s">
        <v>86</v>
      </c>
      <c r="R72" s="29">
        <f>P72-I72</f>
        <v>9.2999999999999972</v>
      </c>
    </row>
    <row r="73" spans="5:18" x14ac:dyDescent="0.35">
      <c r="F73" s="1" t="s">
        <v>103</v>
      </c>
      <c r="G73" s="1">
        <f>G72*2</f>
        <v>72</v>
      </c>
      <c r="H73" s="108" t="s">
        <v>22</v>
      </c>
      <c r="I73" s="1">
        <f t="shared" si="2"/>
        <v>72</v>
      </c>
      <c r="J73" s="29">
        <f>J72*2</f>
        <v>18.599999999999994</v>
      </c>
      <c r="K73" s="1">
        <v>2</v>
      </c>
      <c r="M73" s="182" t="s">
        <v>163</v>
      </c>
      <c r="N73" s="182"/>
      <c r="O73" s="182"/>
      <c r="P73" s="182" t="s">
        <v>105</v>
      </c>
      <c r="Q73" s="182"/>
      <c r="R73" s="182"/>
    </row>
    <row r="74" spans="5:18" x14ac:dyDescent="0.35">
      <c r="E74" s="1" t="s">
        <v>94</v>
      </c>
      <c r="F74" s="1" t="s">
        <v>114</v>
      </c>
      <c r="G74" s="1">
        <v>18</v>
      </c>
      <c r="H74" s="109" t="s">
        <v>21</v>
      </c>
      <c r="I74" s="1">
        <f t="shared" si="2"/>
        <v>18</v>
      </c>
      <c r="J74" s="29">
        <v>2</v>
      </c>
      <c r="K74" s="1">
        <v>1</v>
      </c>
      <c r="M74" s="182" t="s">
        <v>165</v>
      </c>
      <c r="N74" s="182"/>
      <c r="O74" s="182"/>
      <c r="P74" s="29"/>
    </row>
    <row r="75" spans="5:18" x14ac:dyDescent="0.35">
      <c r="F75" s="1" t="s">
        <v>115</v>
      </c>
      <c r="G75" s="1">
        <f>G74*2</f>
        <v>36</v>
      </c>
      <c r="H75" s="109" t="s">
        <v>21</v>
      </c>
      <c r="I75" s="1">
        <f t="shared" ref="I75:I80" si="3">G75</f>
        <v>36</v>
      </c>
      <c r="J75" s="29">
        <v>5</v>
      </c>
      <c r="K75" s="1">
        <v>2</v>
      </c>
      <c r="M75" s="182" t="s">
        <v>165</v>
      </c>
      <c r="N75" s="182"/>
      <c r="O75" s="182"/>
      <c r="P75" s="29"/>
    </row>
    <row r="76" spans="5:18" x14ac:dyDescent="0.35">
      <c r="E76" s="1" t="s">
        <v>95</v>
      </c>
      <c r="F76" s="1" t="s">
        <v>116</v>
      </c>
      <c r="G76" s="1">
        <v>26</v>
      </c>
      <c r="H76" s="109" t="s">
        <v>21</v>
      </c>
      <c r="I76" s="1">
        <f t="shared" si="3"/>
        <v>26</v>
      </c>
      <c r="J76" s="29">
        <v>2</v>
      </c>
      <c r="K76" s="1">
        <v>1</v>
      </c>
      <c r="M76" s="182" t="s">
        <v>165</v>
      </c>
      <c r="N76" s="182"/>
      <c r="O76" s="182"/>
      <c r="P76" s="29"/>
    </row>
    <row r="77" spans="5:18" x14ac:dyDescent="0.35">
      <c r="F77" s="1" t="s">
        <v>117</v>
      </c>
      <c r="G77" s="1">
        <f>G76*2</f>
        <v>52</v>
      </c>
      <c r="H77" s="109" t="s">
        <v>21</v>
      </c>
      <c r="I77" s="1">
        <f t="shared" si="3"/>
        <v>52</v>
      </c>
      <c r="J77" s="29">
        <v>4</v>
      </c>
      <c r="K77" s="1">
        <v>2</v>
      </c>
      <c r="M77" s="182" t="s">
        <v>165</v>
      </c>
      <c r="N77" s="182"/>
      <c r="O77" s="182"/>
      <c r="P77" s="29"/>
    </row>
    <row r="78" spans="5:18" x14ac:dyDescent="0.35">
      <c r="E78" s="1" t="s">
        <v>96</v>
      </c>
      <c r="F78" s="1" t="s">
        <v>97</v>
      </c>
      <c r="G78" s="1">
        <v>36</v>
      </c>
      <c r="H78" s="109" t="s">
        <v>21</v>
      </c>
      <c r="I78" s="1">
        <f t="shared" si="3"/>
        <v>36</v>
      </c>
      <c r="J78" s="29">
        <v>2</v>
      </c>
      <c r="K78" s="1">
        <v>1</v>
      </c>
      <c r="M78" s="182" t="s">
        <v>165</v>
      </c>
      <c r="N78" s="182"/>
      <c r="O78" s="182"/>
      <c r="P78" s="29"/>
    </row>
    <row r="79" spans="5:18" x14ac:dyDescent="0.35">
      <c r="F79" s="1" t="s">
        <v>102</v>
      </c>
      <c r="G79" s="1">
        <f>2*36</f>
        <v>72</v>
      </c>
      <c r="H79" s="109" t="s">
        <v>21</v>
      </c>
      <c r="I79" s="1">
        <f t="shared" si="3"/>
        <v>72</v>
      </c>
      <c r="J79" s="29">
        <v>3</v>
      </c>
      <c r="K79" s="1">
        <v>2</v>
      </c>
      <c r="M79" s="182" t="s">
        <v>165</v>
      </c>
      <c r="N79" s="182"/>
      <c r="O79" s="182"/>
      <c r="P79" s="29"/>
    </row>
    <row r="80" spans="5:18" x14ac:dyDescent="0.35">
      <c r="E80" s="1" t="s">
        <v>98</v>
      </c>
      <c r="F80" s="1" t="s">
        <v>99</v>
      </c>
      <c r="G80" s="1">
        <v>55</v>
      </c>
      <c r="H80" s="109" t="s">
        <v>21</v>
      </c>
      <c r="I80" s="1">
        <f t="shared" si="3"/>
        <v>55</v>
      </c>
      <c r="J80" s="29">
        <v>6</v>
      </c>
      <c r="K80" s="1">
        <v>1</v>
      </c>
      <c r="M80" s="182" t="s">
        <v>165</v>
      </c>
      <c r="N80" s="182"/>
      <c r="O80" s="182"/>
      <c r="P80" s="29"/>
    </row>
    <row r="81" spans="5:16" x14ac:dyDescent="0.35">
      <c r="F81" s="1" t="s">
        <v>100</v>
      </c>
      <c r="G81" s="1">
        <f>G80*2</f>
        <v>110</v>
      </c>
      <c r="H81" s="109" t="s">
        <v>21</v>
      </c>
      <c r="I81" s="1">
        <f>G81</f>
        <v>110</v>
      </c>
      <c r="J81" s="29">
        <v>10</v>
      </c>
      <c r="K81" s="1">
        <v>2</v>
      </c>
      <c r="M81" s="182" t="s">
        <v>165</v>
      </c>
      <c r="N81" s="182"/>
      <c r="O81" s="182"/>
      <c r="P81" s="29"/>
    </row>
    <row r="82" spans="5:16" x14ac:dyDescent="0.35">
      <c r="F82" s="1" t="s">
        <v>101</v>
      </c>
      <c r="G82" s="1">
        <f>G80*3</f>
        <v>165</v>
      </c>
      <c r="H82" s="109" t="s">
        <v>21</v>
      </c>
      <c r="I82" s="1">
        <f>G82</f>
        <v>165</v>
      </c>
      <c r="J82" s="29">
        <v>16</v>
      </c>
      <c r="K82" s="1">
        <v>3</v>
      </c>
      <c r="M82" s="182" t="s">
        <v>165</v>
      </c>
      <c r="N82" s="182"/>
      <c r="O82" s="182"/>
      <c r="P82" s="29"/>
    </row>
    <row r="83" spans="5:16" x14ac:dyDescent="0.35">
      <c r="E83" s="1" t="str">
        <f t="shared" si="0"/>
        <v>LED</v>
      </c>
      <c r="F83" s="1" t="s">
        <v>23</v>
      </c>
      <c r="G83" s="2"/>
      <c r="H83" s="2" t="s">
        <v>81</v>
      </c>
      <c r="I83" s="2" t="s">
        <v>81</v>
      </c>
      <c r="J83" s="2">
        <v>0</v>
      </c>
      <c r="K83" s="1">
        <v>0</v>
      </c>
    </row>
    <row r="84" spans="5:16" x14ac:dyDescent="0.35">
      <c r="E84" s="1" t="str">
        <f t="shared" si="0"/>
        <v>Halogéneo</v>
      </c>
      <c r="F84" s="1" t="s">
        <v>32</v>
      </c>
      <c r="H84" s="2" t="s">
        <v>81</v>
      </c>
      <c r="I84" s="2" t="s">
        <v>81</v>
      </c>
      <c r="J84" s="2">
        <v>0</v>
      </c>
      <c r="K84" s="1">
        <v>0</v>
      </c>
    </row>
    <row r="85" spans="5:16" x14ac:dyDescent="0.35">
      <c r="E85" s="1" t="str">
        <f t="shared" si="0"/>
        <v>Incandescente</v>
      </c>
      <c r="F85" s="1" t="s">
        <v>33</v>
      </c>
      <c r="H85" s="2" t="s">
        <v>81</v>
      </c>
      <c r="I85" s="2" t="s">
        <v>81</v>
      </c>
      <c r="J85" s="2">
        <v>0</v>
      </c>
      <c r="K85" s="1">
        <v>0</v>
      </c>
    </row>
    <row r="86" spans="5:16" x14ac:dyDescent="0.35">
      <c r="E86" s="1" t="str">
        <f t="shared" si="0"/>
        <v>FC E14/E27</v>
      </c>
      <c r="F86" s="1" t="s">
        <v>106</v>
      </c>
      <c r="H86" s="2" t="s">
        <v>81</v>
      </c>
      <c r="I86" s="2" t="s">
        <v>81</v>
      </c>
      <c r="J86" s="1">
        <v>0</v>
      </c>
      <c r="K86" s="1">
        <v>0</v>
      </c>
    </row>
  </sheetData>
  <mergeCells count="77">
    <mergeCell ref="M68:O68"/>
    <mergeCell ref="M69:O69"/>
    <mergeCell ref="M70:O70"/>
    <mergeCell ref="M72:O72"/>
    <mergeCell ref="M74:O74"/>
    <mergeCell ref="M65:O65"/>
    <mergeCell ref="M66:O66"/>
    <mergeCell ref="M67:O67"/>
    <mergeCell ref="M60:O60"/>
    <mergeCell ref="M61:O61"/>
    <mergeCell ref="M62:O62"/>
    <mergeCell ref="M63:O63"/>
    <mergeCell ref="M64:O64"/>
    <mergeCell ref="M55:O55"/>
    <mergeCell ref="M56:O56"/>
    <mergeCell ref="M57:O57"/>
    <mergeCell ref="M58:O58"/>
    <mergeCell ref="M59:O59"/>
    <mergeCell ref="M50:O50"/>
    <mergeCell ref="M51:O51"/>
    <mergeCell ref="M52:O52"/>
    <mergeCell ref="M53:O53"/>
    <mergeCell ref="M54:O54"/>
    <mergeCell ref="M45:O45"/>
    <mergeCell ref="M46:O46"/>
    <mergeCell ref="M47:O47"/>
    <mergeCell ref="M48:O48"/>
    <mergeCell ref="M49:O49"/>
    <mergeCell ref="M44:O44"/>
    <mergeCell ref="M30:O30"/>
    <mergeCell ref="M38:O38"/>
    <mergeCell ref="M40:O40"/>
    <mergeCell ref="M42:O42"/>
    <mergeCell ref="M33:O33"/>
    <mergeCell ref="M35:O35"/>
    <mergeCell ref="M37:O37"/>
    <mergeCell ref="M39:O39"/>
    <mergeCell ref="M41:O41"/>
    <mergeCell ref="M15:O15"/>
    <mergeCell ref="M16:O16"/>
    <mergeCell ref="M81:O81"/>
    <mergeCell ref="P15:R15"/>
    <mergeCell ref="M17:O17"/>
    <mergeCell ref="M18:O18"/>
    <mergeCell ref="M19:O19"/>
    <mergeCell ref="M43:O43"/>
    <mergeCell ref="M27:O27"/>
    <mergeCell ref="M29:O29"/>
    <mergeCell ref="M31:O31"/>
    <mergeCell ref="M32:O32"/>
    <mergeCell ref="M34:O34"/>
    <mergeCell ref="M36:O36"/>
    <mergeCell ref="P17:R17"/>
    <mergeCell ref="P19:R19"/>
    <mergeCell ref="M82:O82"/>
    <mergeCell ref="M75:O75"/>
    <mergeCell ref="M77:O77"/>
    <mergeCell ref="M79:O79"/>
    <mergeCell ref="M76:O76"/>
    <mergeCell ref="M78:O78"/>
    <mergeCell ref="M80:O80"/>
    <mergeCell ref="P71:R71"/>
    <mergeCell ref="P73:R73"/>
    <mergeCell ref="M12:O12"/>
    <mergeCell ref="M22:O22"/>
    <mergeCell ref="M24:O24"/>
    <mergeCell ref="M26:O26"/>
    <mergeCell ref="M21:O21"/>
    <mergeCell ref="M20:O20"/>
    <mergeCell ref="M23:O23"/>
    <mergeCell ref="M25:O25"/>
    <mergeCell ref="P69:R69"/>
    <mergeCell ref="M71:O71"/>
    <mergeCell ref="M73:O73"/>
    <mergeCell ref="M28:O28"/>
    <mergeCell ref="M13:O13"/>
    <mergeCell ref="M14:O14"/>
  </mergeCells>
  <conditionalFormatting sqref="F12">
    <cfRule type="expression" dxfId="1" priority="3">
      <formula>OR(#REF!=$A$2,#REF!=$A$5,#REF!=$A$7,#REF!=$A$8)</formula>
    </cfRule>
  </conditionalFormatting>
  <conditionalFormatting sqref="F13:F86">
    <cfRule type="expression" dxfId="0" priority="1">
      <formula>OR(#REF!=$A$2,#REF!=$A$5,#REF!=$A$11,#REF!=$A$12)</formula>
    </cfRule>
  </conditionalFormatting>
  <pageMargins left="0.7" right="0.7" top="0.75" bottom="0.75" header="0.3" footer="0.3"/>
  <pageSetup paperSize="9" orientation="portrait" r:id="rId1"/>
  <ignoredErrors>
    <ignoredError sqref="J17:J19 J69:J73 J15:J16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21F6E9007FB4391C57A570B19BC11" ma:contentTypeVersion="6" ma:contentTypeDescription="Create a new document." ma:contentTypeScope="" ma:versionID="33fc3773d749a17d74df850660f4affb">
  <xsd:schema xmlns:xsd="http://www.w3.org/2001/XMLSchema" xmlns:xs="http://www.w3.org/2001/XMLSchema" xmlns:p="http://schemas.microsoft.com/office/2006/metadata/properties" xmlns:ns2="2fcac8a6-0784-492c-b461-6032497b4903" xmlns:ns3="51d1e66b-a32e-4145-b99d-145ebb6d53d0" targetNamespace="http://schemas.microsoft.com/office/2006/metadata/properties" ma:root="true" ma:fieldsID="5202735232e24e33bf525c9fe9c46e8e" ns2:_="" ns3:_="">
    <xsd:import namespace="2fcac8a6-0784-492c-b461-6032497b4903"/>
    <xsd:import namespace="51d1e66b-a32e-4145-b99d-145ebb6d53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ac8a6-0784-492c-b461-6032497b49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1e66b-a32e-4145-b99d-145ebb6d5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6ADB2C-DED1-4733-AA34-0FB4157D098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BD40485-A1A6-45CE-A76C-490166168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cac8a6-0784-492c-b461-6032497b4903"/>
    <ds:schemaRef ds:uri="51d1e66b-a32e-4145-b99d-145ebb6d5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FA58A5-2795-4F5D-B12E-10174E4C0F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Início</vt:lpstr>
      <vt:lpstr>Substituição de iluminação</vt:lpstr>
      <vt:lpstr>Instalação sistema de controlo</vt:lpstr>
      <vt:lpstr>aux validação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2024-05-23T14:47:47Z</dcterms:created>
  <dcterms:modified xsi:type="dcterms:W3CDTF">2025-03-24T15:08:08Z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0x0101008C021F6E9007FB4391C57A570B19BC11</vt:lpwstr>
  </property>
</Properties>
</file>